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</sheets>
  <definedNames>
    <definedName name="_xlnm.Print_Area" localSheetId="0">'2015+2016'!$A$1:$L$350</definedName>
  </definedNames>
  <calcPr fullCalcOnLoad="1"/>
</workbook>
</file>

<file path=xl/sharedStrings.xml><?xml version="1.0" encoding="utf-8"?>
<sst xmlns="http://schemas.openxmlformats.org/spreadsheetml/2006/main" count="1382" uniqueCount="447">
  <si>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</si>
  <si>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</si>
  <si>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</si>
  <si>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</si>
  <si>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</si>
  <si>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</si>
  <si>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</si>
  <si>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</si>
  <si>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</si>
  <si>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</si>
  <si>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</si>
  <si>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</si>
  <si>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</si>
  <si>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</si>
  <si>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</si>
  <si>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</si>
  <si>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</si>
  <si>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</si>
  <si>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</si>
  <si>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</si>
  <si>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</si>
  <si>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</si>
  <si>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</si>
  <si>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</si>
  <si>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</si>
  <si>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</si>
  <si>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</si>
  <si>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</si>
  <si>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</si>
  <si>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</si>
  <si>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</si>
  <si>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</si>
  <si>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</si>
  <si>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</si>
  <si>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</si>
  <si>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</si>
  <si>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</si>
  <si>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</si>
  <si>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</si>
  <si>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</si>
  <si>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</si>
  <si>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</si>
  <si>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</si>
  <si>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</si>
  <si>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</si>
  <si>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</si>
  <si>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</si>
  <si>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</si>
  <si>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</si>
  <si>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</si>
  <si>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</si>
  <si>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</si>
  <si>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</si>
  <si>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</si>
  <si>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</si>
  <si>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</si>
  <si>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</si>
  <si>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</si>
  <si>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</si>
  <si>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</si>
  <si>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</si>
  <si>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</si>
  <si>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</si>
  <si>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</si>
  <si>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</si>
  <si>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</si>
  <si>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</si>
  <si>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</si>
  <si>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</si>
  <si>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</si>
  <si>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</si>
  <si>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</si>
  <si>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</si>
  <si>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</si>
  <si>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</si>
  <si>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</si>
  <si>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</si>
  <si>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</si>
  <si>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</si>
  <si>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</si>
  <si>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</si>
  <si>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</si>
  <si>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</si>
  <si>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</si>
  <si>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</si>
  <si>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</si>
  <si>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</si>
  <si>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</si>
  <si>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</si>
  <si>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</si>
  <si>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</si>
  <si>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</si>
  <si>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</si>
  <si>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</si>
  <si>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</si>
  <si>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</si>
  <si>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</si>
  <si>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</si>
  <si>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</si>
  <si>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</si>
  <si>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</si>
  <si>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</si>
  <si>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</si>
  <si>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</si>
  <si>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</si>
  <si>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</si>
  <si>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</si>
  <si>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</si>
  <si>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</si>
  <si>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</si>
  <si>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</si>
  <si>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</si>
  <si>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</si>
  <si>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</si>
  <si>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</si>
  <si>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</si>
  <si>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</si>
  <si>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</si>
  <si>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</si>
  <si>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</si>
  <si>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</si>
  <si>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</si>
  <si>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</si>
  <si>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</si>
  <si>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</si>
  <si>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</si>
  <si>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</si>
  <si>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</si>
  <si>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</si>
  <si>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</si>
  <si>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</si>
  <si>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</si>
  <si>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</si>
  <si>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</si>
  <si>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</si>
  <si>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</si>
  <si>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</si>
  <si>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</si>
  <si>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 xml:space="preserve"> 0 4</t>
  </si>
  <si>
    <t>Код</t>
  </si>
  <si>
    <t>0 55</t>
  </si>
  <si>
    <t>Министерство здравоохранения и социального развития</t>
  </si>
  <si>
    <t>0 57</t>
  </si>
  <si>
    <t xml:space="preserve">Министерство образования и науки </t>
  </si>
  <si>
    <t>0 74</t>
  </si>
  <si>
    <t>0 92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</si>
  <si>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</si>
  <si>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</si>
  <si>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</si>
  <si>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</si>
  <si>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</si>
  <si>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</si>
  <si>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</si>
  <si>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</si>
  <si>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</si>
  <si>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</si>
  <si>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</si>
  <si>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</si>
  <si>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</si>
  <si>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</si>
  <si>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</si>
  <si>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</si>
  <si>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</si>
  <si>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</si>
  <si>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</si>
  <si>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</si>
  <si>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</si>
  <si>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</si>
  <si>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</si>
  <si>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</si>
  <si>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</si>
  <si>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</si>
  <si>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</si>
  <si>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</si>
  <si>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</si>
  <si>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</si>
  <si>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</si>
  <si>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</si>
  <si>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</si>
  <si>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</si>
  <si>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</si>
  <si>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</si>
  <si>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</si>
  <si>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</si>
  <si>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</si>
  <si>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</si>
  <si>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</si>
  <si>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</si>
  <si>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</si>
  <si>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75*75 софинансирование МБ ДДУ №9</t>
  </si>
  <si>
    <t>Средства массовой информации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</si>
  <si>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</si>
  <si>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</si>
  <si>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</si>
  <si>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</si>
  <si>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</si>
  <si>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</si>
  <si>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</si>
  <si>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</si>
  <si>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</si>
  <si>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</si>
  <si>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</si>
  <si>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</si>
  <si>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</si>
  <si>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</si>
  <si>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</si>
  <si>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</si>
  <si>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</si>
  <si>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</si>
  <si>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</si>
  <si>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</si>
  <si>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</si>
  <si>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</si>
  <si>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</si>
  <si>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</si>
  <si>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</si>
  <si>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</si>
  <si>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</si>
  <si>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44 1 00 10570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</si>
  <si>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</si>
  <si>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</si>
  <si>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</si>
  <si>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</si>
  <si>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</si>
  <si>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</si>
  <si>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</si>
  <si>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</si>
  <si>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</si>
  <si>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</si>
  <si>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</si>
  <si>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</si>
  <si>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</si>
  <si>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</si>
  <si>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</si>
  <si>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</si>
  <si>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</si>
  <si>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</si>
  <si>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</si>
  <si>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</si>
  <si>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</si>
  <si>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</si>
  <si>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</si>
  <si>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</si>
  <si>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</si>
  <si>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</si>
  <si>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</si>
  <si>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</si>
  <si>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</si>
  <si>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</si>
  <si>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</si>
  <si>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</si>
  <si>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</si>
  <si>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</si>
  <si>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</si>
  <si>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</si>
  <si>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</si>
  <si>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</si>
  <si>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</si>
  <si>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</si>
  <si>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</si>
  <si>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</si>
  <si>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</si>
  <si>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</si>
  <si>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</si>
  <si>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</si>
  <si>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</si>
  <si>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</si>
  <si>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</si>
  <si>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</si>
  <si>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</si>
  <si>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</si>
  <si>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</si>
  <si>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</si>
  <si>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</si>
  <si>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</si>
  <si>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</si>
  <si>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</si>
  <si>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</si>
  <si>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</si>
  <si>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</si>
  <si>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</si>
  <si>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</si>
  <si>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</si>
  <si>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</si>
  <si>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</si>
  <si>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</si>
  <si>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</si>
  <si>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</si>
  <si>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</si>
  <si>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</si>
  <si>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</si>
  <si>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</si>
  <si>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</si>
  <si>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</si>
  <si>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</si>
  <si>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</si>
  <si>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</si>
  <si>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</si>
  <si>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</si>
  <si>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</si>
  <si>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</si>
  <si>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</si>
  <si>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</si>
  <si>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</si>
  <si>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</si>
  <si>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</si>
  <si>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</si>
  <si>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</si>
  <si>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</si>
  <si>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</si>
  <si>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</si>
  <si>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</si>
  <si>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</si>
  <si>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</si>
  <si>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</si>
  <si>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</si>
  <si>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</si>
  <si>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</si>
  <si>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</si>
  <si>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</si>
  <si>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</si>
  <si>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</si>
  <si>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</si>
  <si>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</si>
  <si>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</si>
  <si>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</si>
  <si>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</si>
  <si>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</si>
  <si>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</si>
  <si>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</si>
  <si>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</si>
  <si>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</si>
  <si>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</si>
  <si>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</si>
  <si>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</si>
  <si>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</si>
  <si>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</si>
  <si>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</si>
  <si>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</si>
  <si>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</si>
  <si>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</si>
  <si>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</si>
  <si>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</si>
  <si>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</si>
  <si>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</si>
  <si>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</si>
  <si>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</si>
  <si>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</si>
  <si>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</si>
  <si>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</si>
  <si>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</si>
  <si>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</si>
  <si>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</si>
  <si>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</si>
  <si>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</si>
  <si>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</si>
  <si>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</si>
  <si>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</si>
  <si>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</si>
  <si>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</si>
  <si>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</si>
  <si>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</si>
  <si>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</si>
  <si>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</si>
  <si>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</si>
  <si>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</si>
  <si>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</si>
  <si>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</si>
  <si>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</si>
  <si>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</si>
  <si>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</si>
  <si>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</si>
  <si>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</si>
  <si>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</si>
  <si>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</si>
  <si>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</si>
  <si>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</si>
  <si>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</si>
  <si>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</si>
  <si>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</si>
  <si>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</si>
  <si>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</si>
  <si>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</si>
  <si>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</si>
  <si>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</si>
  <si>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</si>
  <si>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</si>
  <si>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</si>
  <si>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</si>
  <si>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</si>
  <si>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</si>
  <si>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</si>
  <si>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</si>
  <si>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</si>
  <si>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</si>
  <si>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</si>
  <si>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</si>
  <si>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</si>
  <si>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</si>
  <si>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</si>
  <si>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</si>
  <si>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</si>
  <si>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</si>
  <si>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</si>
  <si>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 xml:space="preserve">(муниципальным программам и непрограмным направлениям деятельности), 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</si>
  <si>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</si>
  <si>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</si>
  <si>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</si>
  <si>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</si>
  <si>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</si>
  <si>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</si>
  <si>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</si>
  <si>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</si>
  <si>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</si>
  <si>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</si>
  <si>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</si>
  <si>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</si>
  <si>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антинаркотические мероприятия</t>
  </si>
  <si>
    <t>Уличное освещение</t>
  </si>
  <si>
    <t>О5</t>
  </si>
  <si>
    <t>О3</t>
  </si>
  <si>
    <t>92 9 00 18050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</si>
  <si>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</si>
  <si>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</si>
  <si>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</si>
  <si>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</si>
  <si>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</si>
  <si>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93 9 00 60010</t>
  </si>
  <si>
    <t>Приложение 3</t>
  </si>
  <si>
    <t>Прочая закупка товаров, работ, услуг</t>
  </si>
  <si>
    <t>Дорожное хозяйство</t>
  </si>
  <si>
    <t>Исполнено</t>
  </si>
  <si>
    <t>Утверждено</t>
  </si>
  <si>
    <t>2021 год</t>
  </si>
  <si>
    <t>Субсидия ТЭР</t>
  </si>
  <si>
    <t>01 2 00 S1190</t>
  </si>
  <si>
    <t>Мероприятия по землеустройству и землепользовании</t>
  </si>
  <si>
    <t>Коммунальное хозяйчтво</t>
  </si>
  <si>
    <t>Мероприятия в области коммунального хозяйства</t>
  </si>
  <si>
    <t>92 9 00 18030</t>
  </si>
  <si>
    <t>Содержание мест захоронения</t>
  </si>
  <si>
    <t>92 9 00 18070</t>
  </si>
  <si>
    <t>Прочие меропрития по благоустройству</t>
  </si>
  <si>
    <t>02 2 00 S1190</t>
  </si>
  <si>
    <t>Исполнение бюджета Среднесибирского сельсовета за 9 мес.2021 год</t>
  </si>
  <si>
    <t>9 мес.2021 год</t>
  </si>
  <si>
    <t>к решению Совета депутатов Среднесибирского сельсовета   
«Об исполнении бюджета Среднесибирского сельсовета за 9 мес. 2021 год»
№143  от 23.11.2021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</si>
</sst>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right"/>
    </xf>
    <xf numFmtId="169" fontId="7" fillId="34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4" xfId="57" applyNumberFormat="1" applyFont="1" applyBorder="1" applyAlignment="1">
      <alignment/>
    </xf>
    <xf numFmtId="168" fontId="6" fillId="0" borderId="15" xfId="57" applyNumberFormat="1" applyFont="1" applyBorder="1" applyAlignment="1">
      <alignment/>
    </xf>
    <xf numFmtId="0" fontId="7" fillId="34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right"/>
    </xf>
    <xf numFmtId="169" fontId="7" fillId="34" borderId="15" xfId="0" applyNumberFormat="1" applyFont="1" applyFill="1" applyBorder="1" applyAlignment="1">
      <alignment horizontal="right"/>
    </xf>
    <xf numFmtId="169" fontId="7" fillId="0" borderId="15" xfId="0" applyNumberFormat="1" applyFont="1" applyBorder="1" applyAlignment="1">
      <alignment horizontal="right"/>
    </xf>
    <xf numFmtId="169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34" borderId="13" xfId="0" applyFont="1" applyFill="1" applyBorder="1" applyAlignment="1">
      <alignment/>
    </xf>
    <xf numFmtId="169" fontId="7" fillId="0" borderId="13" xfId="0" applyNumberFormat="1" applyFont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169" fontId="7" fillId="34" borderId="13" xfId="0" applyNumberFormat="1" applyFont="1" applyFill="1" applyBorder="1" applyAlignment="1">
      <alignment horizontal="right"/>
    </xf>
    <xf numFmtId="169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7" fillId="34" borderId="19" xfId="0" applyFont="1" applyFill="1" applyBorder="1" applyAlignment="1">
      <alignment/>
    </xf>
    <xf numFmtId="169" fontId="7" fillId="0" borderId="19" xfId="0" applyNumberFormat="1" applyFont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169" fontId="7" fillId="34" borderId="19" xfId="0" applyNumberFormat="1" applyFont="1" applyFill="1" applyBorder="1" applyAlignment="1">
      <alignment horizontal="right"/>
    </xf>
    <xf numFmtId="169" fontId="6" fillId="0" borderId="19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169" fontId="10" fillId="35" borderId="10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69" fontId="10" fillId="35" borderId="15" xfId="0" applyNumberFormat="1" applyFont="1" applyFill="1" applyBorder="1" applyAlignment="1">
      <alignment/>
    </xf>
    <xf numFmtId="169" fontId="10" fillId="35" borderId="13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169" fontId="10" fillId="36" borderId="13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169" fontId="7" fillId="34" borderId="13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69" fontId="1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169" fontId="7" fillId="34" borderId="19" xfId="0" applyNumberFormat="1" applyFont="1" applyFill="1" applyBorder="1" applyAlignment="1">
      <alignment/>
    </xf>
    <xf numFmtId="169" fontId="10" fillId="35" borderId="19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right"/>
    </xf>
    <xf numFmtId="0" fontId="6" fillId="34" borderId="19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right"/>
    </xf>
    <xf numFmtId="0" fontId="7" fillId="37" borderId="15" xfId="0" applyFont="1" applyFill="1" applyBorder="1" applyAlignment="1">
      <alignment horizontal="right"/>
    </xf>
    <xf numFmtId="0" fontId="7" fillId="37" borderId="13" xfId="0" applyFont="1" applyFill="1" applyBorder="1" applyAlignment="1">
      <alignment horizontal="right"/>
    </xf>
    <xf numFmtId="169" fontId="7" fillId="37" borderId="19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9" fontId="7" fillId="0" borderId="13" xfId="0" applyNumberFormat="1" applyFont="1" applyFill="1" applyBorder="1" applyAlignment="1">
      <alignment horizontal="right"/>
    </xf>
    <xf numFmtId="169" fontId="6" fillId="0" borderId="13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0" fontId="14" fillId="34" borderId="13" xfId="0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8" fontId="15" fillId="0" borderId="10" xfId="57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right"/>
    </xf>
    <xf numFmtId="0" fontId="14" fillId="34" borderId="14" xfId="0" applyFont="1" applyFill="1" applyBorder="1" applyAlignment="1">
      <alignment horizontal="right"/>
    </xf>
    <xf numFmtId="0" fontId="14" fillId="34" borderId="25" xfId="0" applyFont="1" applyFill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right"/>
    </xf>
    <xf numFmtId="168" fontId="15" fillId="34" borderId="10" xfId="57" applyNumberFormat="1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34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4" fillId="34" borderId="1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8" fontId="14" fillId="0" borderId="10" xfId="57" applyNumberFormat="1" applyFont="1" applyBorder="1" applyAlignment="1">
      <alignment/>
    </xf>
    <xf numFmtId="0" fontId="14" fillId="0" borderId="15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168" fontId="14" fillId="34" borderId="10" xfId="57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34" borderId="12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168" fontId="15" fillId="0" borderId="10" xfId="57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0" borderId="10" xfId="0" applyNumberFormat="1" applyFont="1" applyBorder="1" applyAlignment="1">
      <alignment wrapText="1"/>
    </xf>
    <xf numFmtId="0" fontId="15" fillId="34" borderId="10" xfId="0" applyFont="1" applyFill="1" applyBorder="1" applyAlignment="1">
      <alignment horizontal="center" wrapText="1"/>
    </xf>
    <xf numFmtId="168" fontId="15" fillId="0" borderId="15" xfId="5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/>
    </xf>
    <xf numFmtId="168" fontId="15" fillId="38" borderId="15" xfId="57" applyNumberFormat="1" applyFont="1" applyFill="1" applyBorder="1" applyAlignment="1">
      <alignment/>
    </xf>
    <xf numFmtId="0" fontId="15" fillId="38" borderId="10" xfId="0" applyFont="1" applyFill="1" applyBorder="1" applyAlignment="1">
      <alignment wrapText="1"/>
    </xf>
    <xf numFmtId="0" fontId="15" fillId="38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69" fontId="15" fillId="0" borderId="0" xfId="0" applyNumberFormat="1" applyFont="1" applyAlignment="1">
      <alignment/>
    </xf>
    <xf numFmtId="169" fontId="14" fillId="0" borderId="0" xfId="0" applyNumberFormat="1" applyFont="1" applyFill="1" applyAlignment="1">
      <alignment/>
    </xf>
    <xf numFmtId="0" fontId="15" fillId="0" borderId="26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34" borderId="27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23" xfId="0" applyFont="1" applyBorder="1" applyAlignment="1">
      <alignment horizontal="right"/>
    </xf>
    <xf numFmtId="0" fontId="7" fillId="34" borderId="23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 horizontal="right"/>
    </xf>
    <xf numFmtId="169" fontId="10" fillId="36" borderId="23" xfId="0" applyNumberFormat="1" applyFont="1" applyFill="1" applyBorder="1" applyAlignment="1">
      <alignment/>
    </xf>
    <xf numFmtId="169" fontId="7" fillId="34" borderId="23" xfId="0" applyNumberFormat="1" applyFont="1" applyFill="1" applyBorder="1" applyAlignment="1">
      <alignment horizontal="right"/>
    </xf>
    <xf numFmtId="169" fontId="6" fillId="0" borderId="23" xfId="0" applyNumberFormat="1" applyFont="1" applyBorder="1" applyAlignment="1">
      <alignment horizontal="right"/>
    </xf>
    <xf numFmtId="169" fontId="7" fillId="0" borderId="23" xfId="0" applyNumberFormat="1" applyFont="1" applyBorder="1" applyAlignment="1">
      <alignment horizontal="right"/>
    </xf>
    <xf numFmtId="169" fontId="7" fillId="34" borderId="23" xfId="0" applyNumberFormat="1" applyFont="1" applyFill="1" applyBorder="1" applyAlignment="1">
      <alignment/>
    </xf>
    <xf numFmtId="169" fontId="6" fillId="0" borderId="17" xfId="0" applyNumberFormat="1" applyFont="1" applyBorder="1" applyAlignment="1">
      <alignment horizontal="right"/>
    </xf>
    <xf numFmtId="169" fontId="10" fillId="35" borderId="23" xfId="0" applyNumberFormat="1" applyFont="1" applyFill="1" applyBorder="1" applyAlignment="1">
      <alignment/>
    </xf>
    <xf numFmtId="0" fontId="7" fillId="37" borderId="23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0" fontId="6" fillId="34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34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15" fillId="34" borderId="11" xfId="0" applyFont="1" applyFill="1" applyBorder="1" applyAlignment="1">
      <alignment wrapText="1"/>
    </xf>
    <xf numFmtId="0" fontId="14" fillId="34" borderId="1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6" fillId="0" borderId="29" xfId="0" applyFont="1" applyBorder="1" applyAlignment="1">
      <alignment/>
    </xf>
    <xf numFmtId="0" fontId="8" fillId="33" borderId="27" xfId="0" applyFont="1" applyFill="1" applyBorder="1" applyAlignment="1">
      <alignment wrapText="1"/>
    </xf>
    <xf numFmtId="0" fontId="7" fillId="0" borderId="27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34" borderId="27" xfId="0" applyFont="1" applyFill="1" applyBorder="1" applyAlignment="1">
      <alignment wrapText="1"/>
    </xf>
    <xf numFmtId="0" fontId="14" fillId="0" borderId="27" xfId="0" applyFont="1" applyBorder="1" applyAlignment="1">
      <alignment wrapText="1"/>
    </xf>
    <xf numFmtId="0" fontId="10" fillId="36" borderId="27" xfId="0" applyFont="1" applyFill="1" applyBorder="1" applyAlignment="1">
      <alignment wrapText="1"/>
    </xf>
    <xf numFmtId="0" fontId="7" fillId="34" borderId="30" xfId="0" applyFont="1" applyFill="1" applyBorder="1" applyAlignment="1">
      <alignment wrapText="1"/>
    </xf>
    <xf numFmtId="0" fontId="11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10" fillId="35" borderId="27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7" fillId="37" borderId="27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14" fillId="34" borderId="32" xfId="0" applyFont="1" applyFill="1" applyBorder="1" applyAlignment="1">
      <alignment/>
    </xf>
    <xf numFmtId="0" fontId="14" fillId="0" borderId="30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14" fillId="34" borderId="30" xfId="0" applyFont="1" applyFill="1" applyBorder="1" applyAlignment="1">
      <alignment wrapText="1"/>
    </xf>
    <xf numFmtId="0" fontId="14" fillId="34" borderId="33" xfId="0" applyFont="1" applyFill="1" applyBorder="1" applyAlignment="1">
      <alignment/>
    </xf>
    <xf numFmtId="0" fontId="15" fillId="0" borderId="33" xfId="0" applyFont="1" applyBorder="1" applyAlignment="1">
      <alignment/>
    </xf>
    <xf numFmtId="0" fontId="14" fillId="34" borderId="34" xfId="0" applyFont="1" applyFill="1" applyBorder="1" applyAlignment="1">
      <alignment/>
    </xf>
    <xf numFmtId="0" fontId="15" fillId="34" borderId="35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15" fillId="34" borderId="27" xfId="0" applyFont="1" applyFill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right"/>
    </xf>
    <xf numFmtId="168" fontId="15" fillId="0" borderId="38" xfId="57" applyNumberFormat="1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9" fontId="18" fillId="0" borderId="13" xfId="0" applyNumberFormat="1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/>
    </xf>
    <xf numFmtId="0" fontId="15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7" fillId="34" borderId="17" xfId="0" applyFont="1" applyFill="1" applyBorder="1" applyAlignment="1">
      <alignment horizontal="right"/>
    </xf>
    <xf numFmtId="0" fontId="10" fillId="36" borderId="17" xfId="0" applyFont="1" applyFill="1" applyBorder="1" applyAlignment="1">
      <alignment/>
    </xf>
    <xf numFmtId="169" fontId="7" fillId="34" borderId="17" xfId="0" applyNumberFormat="1" applyFont="1" applyFill="1" applyBorder="1" applyAlignment="1">
      <alignment horizontal="right"/>
    </xf>
    <xf numFmtId="169" fontId="7" fillId="0" borderId="17" xfId="0" applyNumberFormat="1" applyFont="1" applyBorder="1" applyAlignment="1">
      <alignment horizontal="right"/>
    </xf>
    <xf numFmtId="0" fontId="7" fillId="34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169" fontId="10" fillId="35" borderId="17" xfId="0" applyNumberFormat="1" applyFont="1" applyFill="1" applyBorder="1" applyAlignment="1">
      <alignment/>
    </xf>
    <xf numFmtId="0" fontId="7" fillId="37" borderId="17" xfId="0" applyFont="1" applyFill="1" applyBorder="1" applyAlignment="1">
      <alignment horizontal="right"/>
    </xf>
    <xf numFmtId="0" fontId="6" fillId="0" borderId="41" xfId="0" applyFont="1" applyBorder="1" applyAlignment="1">
      <alignment/>
    </xf>
    <xf numFmtId="0" fontId="14" fillId="34" borderId="42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34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41" xfId="0" applyFont="1" applyBorder="1" applyAlignment="1">
      <alignment/>
    </xf>
    <xf numFmtId="0" fontId="14" fillId="34" borderId="41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4" fillId="34" borderId="42" xfId="0" applyFont="1" applyFill="1" applyBorder="1" applyAlignment="1">
      <alignment/>
    </xf>
    <xf numFmtId="0" fontId="15" fillId="0" borderId="44" xfId="0" applyFont="1" applyBorder="1" applyAlignment="1">
      <alignment/>
    </xf>
    <xf numFmtId="0" fontId="15" fillId="0" borderId="13" xfId="0" applyFont="1" applyBorder="1" applyAlignment="1">
      <alignment horizontal="center"/>
    </xf>
    <xf numFmtId="169" fontId="1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1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L3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12"/>
    </row>
    <row r="2" spans="1:17" ht="18.75">
      <c r="A2" s="106"/>
      <c r="B2" s="224" t="s">
        <v>428</v>
      </c>
      <c r="C2" s="223"/>
      <c r="D2" s="223"/>
      <c r="F2" s="223"/>
      <c r="G2" s="223"/>
      <c r="H2" s="223"/>
      <c r="I2" s="223"/>
      <c r="J2" s="223"/>
      <c r="K2" s="223"/>
      <c r="L2" s="223"/>
      <c r="M2" s="225"/>
      <c r="N2" s="225"/>
      <c r="O2" s="225"/>
      <c r="P2" s="225"/>
      <c r="Q2" s="225"/>
    </row>
    <row r="3" spans="1:17" ht="87.75" customHeight="1">
      <c r="A3" s="106"/>
      <c r="B3" s="336" t="s">
        <v>446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225"/>
      <c r="N3" s="225"/>
      <c r="O3" s="225"/>
      <c r="P3" s="225"/>
      <c r="Q3" s="225"/>
    </row>
    <row r="4" spans="1:17" ht="21.75" customHeight="1" hidden="1">
      <c r="A4" s="107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5"/>
      <c r="N4" s="225"/>
      <c r="O4" s="225"/>
      <c r="P4" s="225"/>
      <c r="Q4" s="225"/>
    </row>
    <row r="5" spans="1:12" ht="17.25" customHeight="1" hidden="1">
      <c r="A5" s="107"/>
      <c r="B5" s="108"/>
      <c r="C5" s="106"/>
      <c r="D5" s="106"/>
      <c r="E5" s="108"/>
      <c r="F5" s="106"/>
      <c r="G5" s="106"/>
      <c r="H5" s="106"/>
      <c r="I5" s="106"/>
      <c r="J5" s="106"/>
      <c r="K5" s="106"/>
      <c r="L5" s="106"/>
    </row>
    <row r="6" spans="1:14" ht="30" customHeight="1">
      <c r="A6" s="324" t="s">
        <v>444</v>
      </c>
      <c r="B6" s="324"/>
      <c r="C6" s="324"/>
      <c r="D6" s="324"/>
      <c r="E6" s="324"/>
      <c r="F6" s="324"/>
      <c r="G6" s="324"/>
      <c r="H6" s="324"/>
      <c r="I6" s="322"/>
      <c r="J6" s="322"/>
      <c r="K6" s="322"/>
      <c r="L6" s="322"/>
      <c r="M6" s="322"/>
      <c r="N6" s="322"/>
    </row>
    <row r="7" spans="1:14" ht="15" customHeight="1">
      <c r="A7" s="321" t="s">
        <v>293</v>
      </c>
      <c r="B7" s="321"/>
      <c r="C7" s="321"/>
      <c r="D7" s="321"/>
      <c r="E7" s="321"/>
      <c r="F7" s="321"/>
      <c r="G7" s="321"/>
      <c r="H7" s="321"/>
      <c r="I7" s="322"/>
      <c r="J7" s="322"/>
      <c r="K7" s="322"/>
      <c r="L7" s="322"/>
      <c r="M7" s="322"/>
      <c r="N7" s="322"/>
    </row>
    <row r="8" spans="1:14" ht="15" customHeight="1">
      <c r="A8" s="321" t="s">
        <v>404</v>
      </c>
      <c r="B8" s="321"/>
      <c r="C8" s="321"/>
      <c r="D8" s="321"/>
      <c r="E8" s="321"/>
      <c r="F8" s="321"/>
      <c r="G8" s="321"/>
      <c r="H8" s="321"/>
      <c r="I8" s="322"/>
      <c r="J8" s="322"/>
      <c r="K8" s="322"/>
      <c r="L8" s="322"/>
      <c r="M8" s="322"/>
      <c r="N8" s="322"/>
    </row>
    <row r="9" spans="1:14" ht="34.5" customHeight="1">
      <c r="A9" s="323" t="s">
        <v>292</v>
      </c>
      <c r="B9" s="323"/>
      <c r="C9" s="323"/>
      <c r="D9" s="323"/>
      <c r="E9" s="323"/>
      <c r="F9" s="323"/>
      <c r="G9" s="322"/>
      <c r="H9" s="322"/>
      <c r="I9" s="322"/>
      <c r="J9" s="322"/>
      <c r="K9" s="322"/>
      <c r="L9" s="322"/>
      <c r="M9" s="322"/>
      <c r="N9" s="322"/>
    </row>
    <row r="10" spans="1:12" ht="3" customHeight="1" hidden="1">
      <c r="A10" s="3"/>
      <c r="B10" s="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4" ht="13.5" customHeight="1" thickBot="1">
      <c r="A11" s="23"/>
      <c r="B11" s="3"/>
      <c r="C11" s="23"/>
      <c r="D11" s="23"/>
      <c r="E11" s="23"/>
      <c r="F11" s="23"/>
      <c r="G11" s="23"/>
      <c r="H11" s="23" t="s">
        <v>148</v>
      </c>
      <c r="I11" s="23"/>
      <c r="J11" s="23"/>
      <c r="K11" s="23"/>
      <c r="L11" s="67"/>
      <c r="M11" s="23" t="s">
        <v>171</v>
      </c>
      <c r="N11" s="67"/>
    </row>
    <row r="12" spans="1:22" ht="32.25" customHeight="1">
      <c r="A12" s="327" t="s">
        <v>0</v>
      </c>
      <c r="B12" s="329" t="s">
        <v>139</v>
      </c>
      <c r="C12" s="329" t="s">
        <v>1</v>
      </c>
      <c r="D12" s="329" t="s">
        <v>2</v>
      </c>
      <c r="E12" s="329" t="s">
        <v>3</v>
      </c>
      <c r="F12" s="334" t="s">
        <v>4</v>
      </c>
      <c r="G12" s="333" t="s">
        <v>174</v>
      </c>
      <c r="H12" s="333"/>
      <c r="I12" s="331" t="s">
        <v>105</v>
      </c>
      <c r="J12" s="257"/>
      <c r="K12" s="318" t="s">
        <v>432</v>
      </c>
      <c r="L12" s="222" t="s">
        <v>431</v>
      </c>
      <c r="M12" s="68" t="s">
        <v>186</v>
      </c>
      <c r="N12" s="325" t="s">
        <v>395</v>
      </c>
      <c r="U12" s="109"/>
      <c r="V12" s="109"/>
    </row>
    <row r="13" spans="1:14" ht="19.5" customHeight="1">
      <c r="A13" s="328"/>
      <c r="B13" s="330"/>
      <c r="C13" s="330"/>
      <c r="D13" s="330"/>
      <c r="E13" s="330"/>
      <c r="F13" s="335"/>
      <c r="G13" s="31" t="s">
        <v>172</v>
      </c>
      <c r="H13" s="31" t="s">
        <v>159</v>
      </c>
      <c r="I13" s="332"/>
      <c r="J13" s="43" t="s">
        <v>161</v>
      </c>
      <c r="K13" s="295" t="s">
        <v>433</v>
      </c>
      <c r="L13" s="319" t="s">
        <v>445</v>
      </c>
      <c r="M13" s="68" t="s">
        <v>172</v>
      </c>
      <c r="N13" s="326"/>
    </row>
    <row r="14" spans="1:14" ht="45" customHeight="1" hidden="1">
      <c r="A14" s="258" t="s">
        <v>141</v>
      </c>
      <c r="B14" s="18" t="s">
        <v>163</v>
      </c>
      <c r="C14" s="7"/>
      <c r="D14" s="7"/>
      <c r="E14" s="7"/>
      <c r="F14" s="7"/>
      <c r="G14" s="35">
        <f>SUM(G15,G18)</f>
        <v>0</v>
      </c>
      <c r="H14" s="35">
        <f>SUM(H15,H18)</f>
        <v>47721</v>
      </c>
      <c r="I14" s="35" t="e">
        <f>SUM(I15,I18)</f>
        <v>#DIV/0!</v>
      </c>
      <c r="J14" s="44">
        <f>SUM(J15,J18)</f>
        <v>47721</v>
      </c>
      <c r="K14" s="294"/>
      <c r="L14" s="57">
        <f>SUM(L15,L18)</f>
        <v>0</v>
      </c>
      <c r="M14" s="68"/>
      <c r="N14" s="116"/>
    </row>
    <row r="15" spans="1:14" ht="37.5" hidden="1">
      <c r="A15" s="259" t="s">
        <v>77</v>
      </c>
      <c r="B15" s="19" t="s">
        <v>163</v>
      </c>
      <c r="C15" s="10" t="s">
        <v>75</v>
      </c>
      <c r="D15" s="10" t="s">
        <v>72</v>
      </c>
      <c r="E15" s="10"/>
      <c r="F15" s="10"/>
      <c r="G15" s="11">
        <f>G16</f>
        <v>0</v>
      </c>
      <c r="H15" s="11">
        <f>H16</f>
        <v>400</v>
      </c>
      <c r="I15" s="36" t="e">
        <f aca="true" t="shared" si="0" ref="I15:I33">H15/G15</f>
        <v>#DIV/0!</v>
      </c>
      <c r="J15" s="43">
        <f aca="true" t="shared" si="1" ref="J15:J42">H15-G15</f>
        <v>400</v>
      </c>
      <c r="K15" s="293"/>
      <c r="L15" s="33"/>
      <c r="M15" s="68"/>
      <c r="N15" s="116"/>
    </row>
    <row r="16" spans="1:14" ht="56.25" hidden="1">
      <c r="A16" s="260" t="s">
        <v>79</v>
      </c>
      <c r="B16" s="19" t="s">
        <v>163</v>
      </c>
      <c r="C16" s="4" t="s">
        <v>75</v>
      </c>
      <c r="D16" s="4" t="s">
        <v>72</v>
      </c>
      <c r="E16" s="4" t="s">
        <v>156</v>
      </c>
      <c r="F16" s="4"/>
      <c r="G16" s="12"/>
      <c r="H16" s="11">
        <f>H17</f>
        <v>400</v>
      </c>
      <c r="I16" s="36" t="e">
        <f t="shared" si="0"/>
        <v>#DIV/0!</v>
      </c>
      <c r="J16" s="43">
        <f t="shared" si="1"/>
        <v>400</v>
      </c>
      <c r="K16" s="293"/>
      <c r="L16" s="33"/>
      <c r="M16" s="68"/>
      <c r="N16" s="116"/>
    </row>
    <row r="17" spans="1:14" ht="1.5" customHeight="1" hidden="1">
      <c r="A17" s="260" t="s">
        <v>20</v>
      </c>
      <c r="B17" s="19" t="s">
        <v>163</v>
      </c>
      <c r="C17" s="4" t="s">
        <v>75</v>
      </c>
      <c r="D17" s="4" t="s">
        <v>72</v>
      </c>
      <c r="E17" s="4" t="s">
        <v>150</v>
      </c>
      <c r="F17" s="4">
        <v>500</v>
      </c>
      <c r="G17" s="31"/>
      <c r="H17" s="11">
        <v>400</v>
      </c>
      <c r="I17" s="36" t="e">
        <f t="shared" si="0"/>
        <v>#DIV/0!</v>
      </c>
      <c r="J17" s="43">
        <f t="shared" si="1"/>
        <v>400</v>
      </c>
      <c r="K17" s="293"/>
      <c r="L17" s="33"/>
      <c r="M17" s="68"/>
      <c r="N17" s="116"/>
    </row>
    <row r="18" spans="1:14" ht="18.75" hidden="1">
      <c r="A18" s="259" t="s">
        <v>162</v>
      </c>
      <c r="B18" s="19" t="s">
        <v>163</v>
      </c>
      <c r="C18" s="10" t="s">
        <v>71</v>
      </c>
      <c r="D18" s="10"/>
      <c r="E18" s="10"/>
      <c r="F18" s="10"/>
      <c r="G18" s="11">
        <f>G19+G23+G31+G35+G38</f>
        <v>0</v>
      </c>
      <c r="H18" s="11">
        <f>H19+H23+H31+H35+H38</f>
        <v>47321</v>
      </c>
      <c r="I18" s="36" t="e">
        <f t="shared" si="0"/>
        <v>#DIV/0!</v>
      </c>
      <c r="J18" s="43">
        <f t="shared" si="1"/>
        <v>47321</v>
      </c>
      <c r="K18" s="293"/>
      <c r="L18" s="33"/>
      <c r="M18" s="68"/>
      <c r="N18" s="116"/>
    </row>
    <row r="19" spans="1:19" ht="112.5" hidden="1">
      <c r="A19" s="260" t="s">
        <v>36</v>
      </c>
      <c r="B19" s="19" t="s">
        <v>140</v>
      </c>
      <c r="C19" s="4" t="s">
        <v>71</v>
      </c>
      <c r="D19" s="4" t="s">
        <v>66</v>
      </c>
      <c r="E19" s="4"/>
      <c r="F19" s="4"/>
      <c r="G19" s="12">
        <f>SUM(G20)</f>
        <v>0</v>
      </c>
      <c r="H19" s="11">
        <f>SUM(H20)</f>
        <v>39418.9</v>
      </c>
      <c r="I19" s="36" t="e">
        <f t="shared" si="0"/>
        <v>#DIV/0!</v>
      </c>
      <c r="J19" s="43">
        <f t="shared" si="1"/>
        <v>39418.9</v>
      </c>
      <c r="K19" s="293"/>
      <c r="L19" s="58" t="s">
        <v>11</v>
      </c>
      <c r="M19" s="69"/>
      <c r="N19" s="117" t="s">
        <v>75</v>
      </c>
      <c r="O19" s="53" t="s">
        <v>19</v>
      </c>
      <c r="P19" s="4">
        <v>500</v>
      </c>
      <c r="Q19" s="6">
        <v>659.3</v>
      </c>
      <c r="R19" s="12">
        <v>659.3</v>
      </c>
      <c r="S19" s="8">
        <f>R19/Q19</f>
        <v>1</v>
      </c>
    </row>
    <row r="20" spans="1:14" ht="56.25" hidden="1">
      <c r="A20" s="260" t="s">
        <v>37</v>
      </c>
      <c r="B20" s="19" t="s">
        <v>163</v>
      </c>
      <c r="C20" s="4" t="s">
        <v>71</v>
      </c>
      <c r="D20" s="4" t="s">
        <v>66</v>
      </c>
      <c r="E20" s="4" t="s">
        <v>38</v>
      </c>
      <c r="F20" s="4"/>
      <c r="G20" s="12"/>
      <c r="H20" s="12">
        <f>H21</f>
        <v>39418.9</v>
      </c>
      <c r="I20" s="36" t="e">
        <f t="shared" si="0"/>
        <v>#DIV/0!</v>
      </c>
      <c r="J20" s="43">
        <f t="shared" si="1"/>
        <v>39418.9</v>
      </c>
      <c r="K20" s="293"/>
      <c r="L20" s="33"/>
      <c r="M20" s="68"/>
      <c r="N20" s="116"/>
    </row>
    <row r="21" spans="1:14" ht="1.5" customHeight="1" hidden="1">
      <c r="A21" s="260" t="s">
        <v>26</v>
      </c>
      <c r="B21" s="19" t="s">
        <v>163</v>
      </c>
      <c r="C21" s="4" t="s">
        <v>71</v>
      </c>
      <c r="D21" s="4" t="s">
        <v>66</v>
      </c>
      <c r="E21" s="4" t="s">
        <v>39</v>
      </c>
      <c r="F21" s="4"/>
      <c r="G21" s="12"/>
      <c r="H21" s="12">
        <f>H22</f>
        <v>39418.9</v>
      </c>
      <c r="I21" s="36" t="e">
        <f t="shared" si="0"/>
        <v>#DIV/0!</v>
      </c>
      <c r="J21" s="43">
        <f t="shared" si="1"/>
        <v>39418.9</v>
      </c>
      <c r="K21" s="293"/>
      <c r="L21" s="33"/>
      <c r="M21" s="68"/>
      <c r="N21" s="116"/>
    </row>
    <row r="22" spans="1:14" ht="37.5" hidden="1">
      <c r="A22" s="260" t="s">
        <v>20</v>
      </c>
      <c r="B22" s="19" t="s">
        <v>163</v>
      </c>
      <c r="C22" s="4" t="s">
        <v>71</v>
      </c>
      <c r="D22" s="4" t="s">
        <v>66</v>
      </c>
      <c r="E22" s="4" t="s">
        <v>39</v>
      </c>
      <c r="F22" s="4" t="s">
        <v>78</v>
      </c>
      <c r="G22" s="31"/>
      <c r="H22" s="31">
        <v>39418.9</v>
      </c>
      <c r="I22" s="36" t="e">
        <f t="shared" si="0"/>
        <v>#DIV/0!</v>
      </c>
      <c r="J22" s="43">
        <f t="shared" si="1"/>
        <v>39418.9</v>
      </c>
      <c r="K22" s="293"/>
      <c r="L22" s="33"/>
      <c r="M22" s="68"/>
      <c r="N22" s="116"/>
    </row>
    <row r="23" spans="1:14" ht="18.75" hidden="1">
      <c r="A23" s="259" t="s">
        <v>40</v>
      </c>
      <c r="B23" s="19" t="s">
        <v>163</v>
      </c>
      <c r="C23" s="10" t="s">
        <v>71</v>
      </c>
      <c r="D23" s="10" t="s">
        <v>69</v>
      </c>
      <c r="E23" s="10"/>
      <c r="F23" s="10"/>
      <c r="G23" s="37">
        <f>SUM(G24,G27,G29,G30)</f>
        <v>0</v>
      </c>
      <c r="H23" s="37">
        <f>SUM(H24,H27,H29,H30)</f>
        <v>5897.1</v>
      </c>
      <c r="I23" s="36" t="e">
        <f t="shared" si="0"/>
        <v>#DIV/0!</v>
      </c>
      <c r="J23" s="43">
        <f t="shared" si="1"/>
        <v>5897.1</v>
      </c>
      <c r="K23" s="293"/>
      <c r="L23" s="33"/>
      <c r="M23" s="68"/>
      <c r="N23" s="116"/>
    </row>
    <row r="24" spans="1:14" ht="30.75" customHeight="1" hidden="1">
      <c r="A24" s="260" t="s">
        <v>41</v>
      </c>
      <c r="B24" s="19" t="s">
        <v>163</v>
      </c>
      <c r="C24" s="4" t="s">
        <v>71</v>
      </c>
      <c r="D24" s="4" t="s">
        <v>69</v>
      </c>
      <c r="E24" s="4" t="s">
        <v>42</v>
      </c>
      <c r="F24" s="4"/>
      <c r="G24" s="31"/>
      <c r="H24" s="12">
        <f>H25</f>
        <v>134.5</v>
      </c>
      <c r="I24" s="36" t="e">
        <f t="shared" si="0"/>
        <v>#DIV/0!</v>
      </c>
      <c r="J24" s="43">
        <f t="shared" si="1"/>
        <v>134.5</v>
      </c>
      <c r="K24" s="293"/>
      <c r="L24" s="33"/>
      <c r="M24" s="68"/>
      <c r="N24" s="116"/>
    </row>
    <row r="25" spans="1:14" ht="1.5" customHeight="1" hidden="1">
      <c r="A25" s="260" t="s">
        <v>26</v>
      </c>
      <c r="B25" s="19" t="s">
        <v>163</v>
      </c>
      <c r="C25" s="4" t="s">
        <v>99</v>
      </c>
      <c r="D25" s="4" t="s">
        <v>69</v>
      </c>
      <c r="E25" s="4" t="s">
        <v>42</v>
      </c>
      <c r="F25" s="4"/>
      <c r="G25" s="31"/>
      <c r="H25" s="12">
        <f>H26</f>
        <v>134.5</v>
      </c>
      <c r="I25" s="36" t="e">
        <f t="shared" si="0"/>
        <v>#DIV/0!</v>
      </c>
      <c r="J25" s="43">
        <f t="shared" si="1"/>
        <v>134.5</v>
      </c>
      <c r="K25" s="293"/>
      <c r="L25" s="33"/>
      <c r="M25" s="68"/>
      <c r="N25" s="116"/>
    </row>
    <row r="26" spans="1:14" ht="37.5" hidden="1">
      <c r="A26" s="260" t="s">
        <v>20</v>
      </c>
      <c r="B26" s="19" t="s">
        <v>163</v>
      </c>
      <c r="C26" s="4" t="s">
        <v>71</v>
      </c>
      <c r="D26" s="4" t="s">
        <v>69</v>
      </c>
      <c r="E26" s="4" t="s">
        <v>43</v>
      </c>
      <c r="F26" s="4" t="s">
        <v>78</v>
      </c>
      <c r="G26" s="31"/>
      <c r="H26" s="31">
        <v>134.5</v>
      </c>
      <c r="I26" s="36" t="e">
        <f t="shared" si="0"/>
        <v>#DIV/0!</v>
      </c>
      <c r="J26" s="43">
        <f t="shared" si="1"/>
        <v>134.5</v>
      </c>
      <c r="K26" s="293"/>
      <c r="L26" s="33"/>
      <c r="M26" s="68"/>
      <c r="N26" s="116"/>
    </row>
    <row r="27" spans="1:14" ht="37.5" hidden="1">
      <c r="A27" s="260" t="s">
        <v>44</v>
      </c>
      <c r="B27" s="19" t="s">
        <v>163</v>
      </c>
      <c r="C27" s="4" t="s">
        <v>71</v>
      </c>
      <c r="D27" s="4" t="s">
        <v>69</v>
      </c>
      <c r="E27" s="4" t="s">
        <v>45</v>
      </c>
      <c r="F27" s="4"/>
      <c r="G27" s="31"/>
      <c r="H27" s="11">
        <f>H28</f>
        <v>4692.6</v>
      </c>
      <c r="I27" s="36" t="e">
        <f t="shared" si="0"/>
        <v>#DIV/0!</v>
      </c>
      <c r="J27" s="43">
        <f t="shared" si="1"/>
        <v>4692.6</v>
      </c>
      <c r="K27" s="293"/>
      <c r="L27" s="33"/>
      <c r="M27" s="68"/>
      <c r="N27" s="116"/>
    </row>
    <row r="28" spans="1:14" ht="37.5" hidden="1">
      <c r="A28" s="260" t="s">
        <v>20</v>
      </c>
      <c r="B28" s="19" t="s">
        <v>163</v>
      </c>
      <c r="C28" s="4" t="s">
        <v>71</v>
      </c>
      <c r="D28" s="4" t="s">
        <v>69</v>
      </c>
      <c r="E28" s="4" t="s">
        <v>46</v>
      </c>
      <c r="F28" s="4" t="s">
        <v>78</v>
      </c>
      <c r="G28" s="31"/>
      <c r="H28" s="11">
        <v>4692.6</v>
      </c>
      <c r="I28" s="36" t="e">
        <f t="shared" si="0"/>
        <v>#DIV/0!</v>
      </c>
      <c r="J28" s="43">
        <f t="shared" si="1"/>
        <v>4692.6</v>
      </c>
      <c r="K28" s="293"/>
      <c r="L28" s="33"/>
      <c r="M28" s="68"/>
      <c r="N28" s="116"/>
    </row>
    <row r="29" spans="1:14" ht="93.75" hidden="1">
      <c r="A29" s="260" t="s">
        <v>87</v>
      </c>
      <c r="B29" s="19" t="s">
        <v>163</v>
      </c>
      <c r="C29" s="4" t="s">
        <v>71</v>
      </c>
      <c r="D29" s="4" t="s">
        <v>69</v>
      </c>
      <c r="E29" s="4" t="s">
        <v>88</v>
      </c>
      <c r="F29" s="4" t="s">
        <v>78</v>
      </c>
      <c r="G29" s="31"/>
      <c r="H29" s="11">
        <v>1070</v>
      </c>
      <c r="I29" s="36" t="e">
        <f t="shared" si="0"/>
        <v>#DIV/0!</v>
      </c>
      <c r="J29" s="43">
        <f t="shared" si="1"/>
        <v>1070</v>
      </c>
      <c r="K29" s="293"/>
      <c r="L29" s="33"/>
      <c r="M29" s="68"/>
      <c r="N29" s="116"/>
    </row>
    <row r="30" spans="1:14" ht="3.75" customHeight="1" hidden="1">
      <c r="A30" s="260" t="s">
        <v>129</v>
      </c>
      <c r="B30" s="19" t="s">
        <v>140</v>
      </c>
      <c r="C30" s="4" t="s">
        <v>100</v>
      </c>
      <c r="D30" s="4" t="s">
        <v>69</v>
      </c>
      <c r="E30" s="4" t="s">
        <v>128</v>
      </c>
      <c r="F30" s="4" t="s">
        <v>78</v>
      </c>
      <c r="G30" s="31"/>
      <c r="H30" s="11"/>
      <c r="I30" s="36" t="e">
        <f t="shared" si="0"/>
        <v>#DIV/0!</v>
      </c>
      <c r="J30" s="43">
        <f t="shared" si="1"/>
        <v>0</v>
      </c>
      <c r="K30" s="293"/>
      <c r="L30" s="33"/>
      <c r="M30" s="68"/>
      <c r="N30" s="116"/>
    </row>
    <row r="31" spans="1:14" ht="56.25" hidden="1">
      <c r="A31" s="259" t="s">
        <v>37</v>
      </c>
      <c r="B31" s="19" t="s">
        <v>163</v>
      </c>
      <c r="C31" s="10" t="s">
        <v>71</v>
      </c>
      <c r="D31" s="10" t="s">
        <v>68</v>
      </c>
      <c r="E31" s="10"/>
      <c r="F31" s="10"/>
      <c r="G31" s="37">
        <f>SUM(G33:G34)</f>
        <v>0</v>
      </c>
      <c r="H31" s="37">
        <f>SUM(H33:H34)</f>
        <v>1292</v>
      </c>
      <c r="I31" s="36" t="e">
        <f t="shared" si="0"/>
        <v>#DIV/0!</v>
      </c>
      <c r="J31" s="43">
        <f t="shared" si="1"/>
        <v>1292</v>
      </c>
      <c r="K31" s="293"/>
      <c r="L31" s="33"/>
      <c r="M31" s="68"/>
      <c r="N31" s="116"/>
    </row>
    <row r="32" spans="1:14" ht="93.75" hidden="1">
      <c r="A32" s="260" t="s">
        <v>87</v>
      </c>
      <c r="B32" s="19" t="s">
        <v>163</v>
      </c>
      <c r="C32" s="14" t="s">
        <v>71</v>
      </c>
      <c r="D32" s="14" t="s">
        <v>68</v>
      </c>
      <c r="E32" s="14">
        <v>5201800</v>
      </c>
      <c r="F32" s="4"/>
      <c r="G32" s="31"/>
      <c r="H32" s="11">
        <f>H33</f>
        <v>1292</v>
      </c>
      <c r="I32" s="36" t="e">
        <f t="shared" si="0"/>
        <v>#DIV/0!</v>
      </c>
      <c r="J32" s="43">
        <f t="shared" si="1"/>
        <v>1292</v>
      </c>
      <c r="K32" s="293"/>
      <c r="L32" s="33"/>
      <c r="M32" s="68"/>
      <c r="N32" s="116"/>
    </row>
    <row r="33" spans="1:14" ht="37.5" hidden="1">
      <c r="A33" s="260" t="s">
        <v>20</v>
      </c>
      <c r="B33" s="19" t="s">
        <v>163</v>
      </c>
      <c r="C33" s="14" t="s">
        <v>71</v>
      </c>
      <c r="D33" s="14" t="s">
        <v>68</v>
      </c>
      <c r="E33" s="14">
        <v>5201800</v>
      </c>
      <c r="F33" s="4" t="s">
        <v>78</v>
      </c>
      <c r="G33" s="31"/>
      <c r="H33" s="12">
        <v>1292</v>
      </c>
      <c r="I33" s="36" t="e">
        <f t="shared" si="0"/>
        <v>#DIV/0!</v>
      </c>
      <c r="J33" s="43">
        <f t="shared" si="1"/>
        <v>1292</v>
      </c>
      <c r="K33" s="293"/>
      <c r="L33" s="33"/>
      <c r="M33" s="68"/>
      <c r="N33" s="116"/>
    </row>
    <row r="34" spans="1:14" ht="4.5" customHeight="1" hidden="1">
      <c r="A34" s="260" t="s">
        <v>129</v>
      </c>
      <c r="B34" s="19" t="s">
        <v>140</v>
      </c>
      <c r="C34" s="14" t="s">
        <v>71</v>
      </c>
      <c r="D34" s="14" t="s">
        <v>68</v>
      </c>
      <c r="E34" s="14" t="s">
        <v>128</v>
      </c>
      <c r="F34" s="4" t="s">
        <v>78</v>
      </c>
      <c r="G34" s="31"/>
      <c r="H34" s="12"/>
      <c r="I34" s="36"/>
      <c r="J34" s="43">
        <f t="shared" si="1"/>
        <v>0</v>
      </c>
      <c r="K34" s="293"/>
      <c r="L34" s="33"/>
      <c r="M34" s="68"/>
      <c r="N34" s="116"/>
    </row>
    <row r="35" spans="1:14" ht="75" hidden="1">
      <c r="A35" s="259" t="s">
        <v>82</v>
      </c>
      <c r="B35" s="19" t="s">
        <v>163</v>
      </c>
      <c r="C35" s="10" t="s">
        <v>71</v>
      </c>
      <c r="D35" s="10" t="s">
        <v>74</v>
      </c>
      <c r="E35" s="10"/>
      <c r="F35" s="10"/>
      <c r="G35" s="11">
        <f>G36</f>
        <v>0</v>
      </c>
      <c r="H35" s="12">
        <f>H36</f>
        <v>433</v>
      </c>
      <c r="I35" s="36" t="e">
        <f aca="true" t="shared" si="2" ref="I35:I42">H35/G35</f>
        <v>#DIV/0!</v>
      </c>
      <c r="J35" s="43">
        <f t="shared" si="1"/>
        <v>433</v>
      </c>
      <c r="K35" s="293"/>
      <c r="L35" s="33"/>
      <c r="M35" s="68"/>
      <c r="N35" s="116"/>
    </row>
    <row r="36" spans="1:14" ht="31.5" customHeight="1" hidden="1">
      <c r="A36" s="260" t="s">
        <v>85</v>
      </c>
      <c r="B36" s="19" t="s">
        <v>163</v>
      </c>
      <c r="C36" s="4" t="s">
        <v>71</v>
      </c>
      <c r="D36" s="4" t="s">
        <v>74</v>
      </c>
      <c r="E36" s="4" t="s">
        <v>83</v>
      </c>
      <c r="F36" s="4"/>
      <c r="G36" s="12"/>
      <c r="H36" s="31">
        <f>H37</f>
        <v>433</v>
      </c>
      <c r="I36" s="36" t="e">
        <f t="shared" si="2"/>
        <v>#DIV/0!</v>
      </c>
      <c r="J36" s="43">
        <f t="shared" si="1"/>
        <v>433</v>
      </c>
      <c r="K36" s="293"/>
      <c r="L36" s="33"/>
      <c r="M36" s="68"/>
      <c r="N36" s="116"/>
    </row>
    <row r="37" spans="1:14" ht="56.25" hidden="1">
      <c r="A37" s="260" t="s">
        <v>86</v>
      </c>
      <c r="B37" s="19" t="s">
        <v>163</v>
      </c>
      <c r="C37" s="4" t="s">
        <v>71</v>
      </c>
      <c r="D37" s="4" t="s">
        <v>74</v>
      </c>
      <c r="E37" s="4" t="s">
        <v>84</v>
      </c>
      <c r="F37" s="4" t="s">
        <v>78</v>
      </c>
      <c r="G37" s="31"/>
      <c r="H37" s="11">
        <v>433</v>
      </c>
      <c r="I37" s="36" t="e">
        <f t="shared" si="2"/>
        <v>#DIV/0!</v>
      </c>
      <c r="J37" s="43">
        <f t="shared" si="1"/>
        <v>433</v>
      </c>
      <c r="K37" s="293"/>
      <c r="L37" s="33"/>
      <c r="M37" s="68"/>
      <c r="N37" s="116"/>
    </row>
    <row r="38" spans="1:14" ht="33" customHeight="1" hidden="1">
      <c r="A38" s="259" t="s">
        <v>164</v>
      </c>
      <c r="B38" s="19" t="s">
        <v>163</v>
      </c>
      <c r="C38" s="10" t="s">
        <v>71</v>
      </c>
      <c r="D38" s="20" t="s">
        <v>165</v>
      </c>
      <c r="E38" s="10"/>
      <c r="F38" s="10"/>
      <c r="G38" s="11"/>
      <c r="H38" s="11">
        <f>SUM(H40:H40)</f>
        <v>280</v>
      </c>
      <c r="I38" s="36" t="e">
        <f t="shared" si="2"/>
        <v>#DIV/0!</v>
      </c>
      <c r="J38" s="43">
        <f t="shared" si="1"/>
        <v>280</v>
      </c>
      <c r="K38" s="293"/>
      <c r="L38" s="33"/>
      <c r="M38" s="68"/>
      <c r="N38" s="116"/>
    </row>
    <row r="39" spans="1:14" ht="37.5" hidden="1">
      <c r="A39" s="260" t="s">
        <v>18</v>
      </c>
      <c r="B39" s="19" t="s">
        <v>163</v>
      </c>
      <c r="C39" s="4" t="s">
        <v>71</v>
      </c>
      <c r="D39" s="4">
        <v>10</v>
      </c>
      <c r="E39" s="4" t="s">
        <v>19</v>
      </c>
      <c r="F39" s="4"/>
      <c r="G39" s="38"/>
      <c r="H39" s="38">
        <f>H40</f>
        <v>280</v>
      </c>
      <c r="I39" s="39" t="e">
        <f t="shared" si="2"/>
        <v>#DIV/0!</v>
      </c>
      <c r="J39" s="54">
        <f t="shared" si="1"/>
        <v>280</v>
      </c>
      <c r="K39" s="106"/>
      <c r="L39" s="59"/>
      <c r="M39" s="68"/>
      <c r="N39" s="116"/>
    </row>
    <row r="40" spans="1:14" ht="1.5" customHeight="1">
      <c r="A40" s="260" t="s">
        <v>48</v>
      </c>
      <c r="B40" s="19" t="s">
        <v>163</v>
      </c>
      <c r="C40" s="4" t="s">
        <v>71</v>
      </c>
      <c r="D40" s="4">
        <v>10</v>
      </c>
      <c r="E40" s="4" t="s">
        <v>19</v>
      </c>
      <c r="F40" s="4" t="s">
        <v>101</v>
      </c>
      <c r="G40" s="31"/>
      <c r="H40" s="11">
        <v>280</v>
      </c>
      <c r="I40" s="40" t="e">
        <f t="shared" si="2"/>
        <v>#DIV/0!</v>
      </c>
      <c r="J40" s="43">
        <f t="shared" si="1"/>
        <v>280</v>
      </c>
      <c r="K40" s="106"/>
      <c r="L40" s="59"/>
      <c r="M40" s="68"/>
      <c r="N40" s="116"/>
    </row>
    <row r="41" spans="1:14" ht="37.5" hidden="1">
      <c r="A41" s="260" t="s">
        <v>133</v>
      </c>
      <c r="B41" s="9" t="s">
        <v>140</v>
      </c>
      <c r="C41" s="4">
        <v>10</v>
      </c>
      <c r="D41" s="4" t="s">
        <v>67</v>
      </c>
      <c r="E41" s="4" t="s">
        <v>31</v>
      </c>
      <c r="F41" s="4"/>
      <c r="G41" s="12">
        <f>SUM(G42:G42)</f>
        <v>965.7</v>
      </c>
      <c r="H41" s="12">
        <f>SUM(H42:H42)</f>
        <v>549.9</v>
      </c>
      <c r="I41" s="40">
        <f t="shared" si="2"/>
        <v>0.5694315004659831</v>
      </c>
      <c r="J41" s="43">
        <f t="shared" si="1"/>
        <v>-415.80000000000007</v>
      </c>
      <c r="K41" s="106"/>
      <c r="L41" s="59"/>
      <c r="M41" s="68"/>
      <c r="N41" s="116"/>
    </row>
    <row r="42" spans="1:14" ht="108.75" customHeight="1" hidden="1">
      <c r="A42" s="260" t="s">
        <v>135</v>
      </c>
      <c r="B42" s="9" t="s">
        <v>140</v>
      </c>
      <c r="C42" s="4">
        <v>10</v>
      </c>
      <c r="D42" s="4" t="s">
        <v>67</v>
      </c>
      <c r="E42" s="4" t="s">
        <v>132</v>
      </c>
      <c r="F42" s="4" t="s">
        <v>89</v>
      </c>
      <c r="G42" s="12">
        <v>965.7</v>
      </c>
      <c r="H42" s="11">
        <v>549.9</v>
      </c>
      <c r="I42" s="40">
        <f t="shared" si="2"/>
        <v>0.5694315004659831</v>
      </c>
      <c r="J42" s="43">
        <f t="shared" si="1"/>
        <v>-415.80000000000007</v>
      </c>
      <c r="K42" s="106"/>
      <c r="L42" s="59"/>
      <c r="M42" s="68"/>
      <c r="N42" s="116"/>
    </row>
    <row r="43" spans="1:14" ht="38.25" customHeight="1" hidden="1">
      <c r="A43" s="228" t="s">
        <v>303</v>
      </c>
      <c r="B43" s="142" t="s">
        <v>142</v>
      </c>
      <c r="C43" s="147" t="s">
        <v>70</v>
      </c>
      <c r="D43" s="147" t="s">
        <v>66</v>
      </c>
      <c r="E43" s="147" t="s">
        <v>218</v>
      </c>
      <c r="F43" s="147">
        <v>100</v>
      </c>
      <c r="G43" s="149">
        <v>4929.1</v>
      </c>
      <c r="H43" s="149" t="e">
        <f>#REF!</f>
        <v>#REF!</v>
      </c>
      <c r="I43" s="150" t="e">
        <f>H43/G43</f>
        <v>#REF!</v>
      </c>
      <c r="J43" s="151" t="e">
        <f>H43-G43</f>
        <v>#REF!</v>
      </c>
      <c r="K43" s="295"/>
      <c r="L43" s="154"/>
      <c r="M43" s="68"/>
      <c r="N43" s="116">
        <v>6012.6</v>
      </c>
    </row>
    <row r="44" spans="1:14" ht="75" customHeight="1" hidden="1">
      <c r="A44" s="259" t="s">
        <v>220</v>
      </c>
      <c r="B44" s="9" t="s">
        <v>142</v>
      </c>
      <c r="C44" s="10" t="s">
        <v>70</v>
      </c>
      <c r="D44" s="10" t="s">
        <v>66</v>
      </c>
      <c r="E44" s="10" t="s">
        <v>219</v>
      </c>
      <c r="F44" s="4"/>
      <c r="G44" s="12">
        <f aca="true" t="shared" si="3" ref="G44:N44">G45</f>
        <v>612.3</v>
      </c>
      <c r="H44" s="12" t="e">
        <f t="shared" si="3"/>
        <v>#REF!</v>
      </c>
      <c r="I44" s="12" t="e">
        <f t="shared" si="3"/>
        <v>#REF!</v>
      </c>
      <c r="J44" s="46" t="e">
        <f t="shared" si="3"/>
        <v>#REF!</v>
      </c>
      <c r="K44" s="55"/>
      <c r="L44" s="34">
        <f t="shared" si="3"/>
        <v>0</v>
      </c>
      <c r="M44" s="234">
        <f t="shared" si="3"/>
        <v>0</v>
      </c>
      <c r="N44" s="70">
        <f t="shared" si="3"/>
        <v>704.2</v>
      </c>
    </row>
    <row r="45" spans="1:14" ht="27" customHeight="1" hidden="1">
      <c r="A45" s="260" t="s">
        <v>33</v>
      </c>
      <c r="B45" s="13" t="s">
        <v>142</v>
      </c>
      <c r="C45" s="4" t="s">
        <v>70</v>
      </c>
      <c r="D45" s="4" t="s">
        <v>66</v>
      </c>
      <c r="E45" s="4" t="s">
        <v>221</v>
      </c>
      <c r="F45" s="4">
        <v>610</v>
      </c>
      <c r="G45" s="12">
        <v>612.3</v>
      </c>
      <c r="H45" s="11" t="e">
        <f>#REF!</f>
        <v>#REF!</v>
      </c>
      <c r="I45" s="36" t="e">
        <f>H45/G45</f>
        <v>#REF!</v>
      </c>
      <c r="J45" s="43" t="e">
        <f>H45-G45</f>
        <v>#REF!</v>
      </c>
      <c r="K45" s="293"/>
      <c r="L45" s="33"/>
      <c r="M45" s="68"/>
      <c r="N45" s="116">
        <v>704.2</v>
      </c>
    </row>
    <row r="46" spans="1:14" ht="74.25" customHeight="1" hidden="1">
      <c r="A46" s="259" t="s">
        <v>225</v>
      </c>
      <c r="B46" s="9" t="s">
        <v>142</v>
      </c>
      <c r="C46" s="10" t="s">
        <v>70</v>
      </c>
      <c r="D46" s="10" t="s">
        <v>66</v>
      </c>
      <c r="E46" s="10" t="s">
        <v>222</v>
      </c>
      <c r="F46" s="4"/>
      <c r="G46" s="12">
        <f>G48</f>
        <v>10248.6</v>
      </c>
      <c r="H46" s="12" t="e">
        <f>H48</f>
        <v>#REF!</v>
      </c>
      <c r="I46" s="12" t="e">
        <f>I48</f>
        <v>#REF!</v>
      </c>
      <c r="J46" s="46" t="e">
        <f>J48</f>
        <v>#REF!</v>
      </c>
      <c r="K46" s="55"/>
      <c r="L46" s="61">
        <f>L47</f>
        <v>0</v>
      </c>
      <c r="M46" s="238">
        <f>M47</f>
        <v>0</v>
      </c>
      <c r="N46" s="71">
        <f>N47</f>
        <v>13315.199999999999</v>
      </c>
    </row>
    <row r="47" spans="1:16" ht="22.5" customHeight="1" hidden="1">
      <c r="A47" s="260" t="s">
        <v>223</v>
      </c>
      <c r="B47" s="13" t="s">
        <v>142</v>
      </c>
      <c r="C47" s="4" t="s">
        <v>70</v>
      </c>
      <c r="D47" s="4" t="s">
        <v>66</v>
      </c>
      <c r="E47" s="4" t="s">
        <v>224</v>
      </c>
      <c r="F47" s="4"/>
      <c r="G47" s="12">
        <v>10248.6</v>
      </c>
      <c r="H47" s="11" t="e">
        <f>H48</f>
        <v>#REF!</v>
      </c>
      <c r="I47" s="36" t="e">
        <f>H47/G47</f>
        <v>#REF!</v>
      </c>
      <c r="J47" s="43" t="e">
        <f>H47-G47</f>
        <v>#REF!</v>
      </c>
      <c r="K47" s="293"/>
      <c r="L47" s="33"/>
      <c r="M47" s="237">
        <f>M48+M49+M50</f>
        <v>0</v>
      </c>
      <c r="N47" s="72">
        <f>N48+N49+N50</f>
        <v>13315.199999999999</v>
      </c>
      <c r="P47" s="82"/>
    </row>
    <row r="48" spans="1:16" ht="57" customHeight="1" hidden="1">
      <c r="A48" s="260" t="s">
        <v>303</v>
      </c>
      <c r="B48" s="13" t="s">
        <v>142</v>
      </c>
      <c r="C48" s="4" t="s">
        <v>70</v>
      </c>
      <c r="D48" s="4" t="s">
        <v>66</v>
      </c>
      <c r="E48" s="4" t="s">
        <v>224</v>
      </c>
      <c r="F48" s="4">
        <v>100</v>
      </c>
      <c r="G48" s="12">
        <v>10248.6</v>
      </c>
      <c r="H48" s="11" t="e">
        <f>H49</f>
        <v>#REF!</v>
      </c>
      <c r="I48" s="36" t="e">
        <f>H48/G48</f>
        <v>#REF!</v>
      </c>
      <c r="J48" s="43" t="e">
        <f>H48-G48</f>
        <v>#REF!</v>
      </c>
      <c r="K48" s="293"/>
      <c r="L48" s="33"/>
      <c r="M48" s="68"/>
      <c r="N48" s="116">
        <v>11912.4</v>
      </c>
      <c r="P48" s="82"/>
    </row>
    <row r="49" spans="1:14" ht="36.75" customHeight="1" hidden="1">
      <c r="A49" s="260" t="s">
        <v>304</v>
      </c>
      <c r="B49" s="13" t="s">
        <v>142</v>
      </c>
      <c r="C49" s="4" t="s">
        <v>70</v>
      </c>
      <c r="D49" s="4" t="s">
        <v>66</v>
      </c>
      <c r="E49" s="4" t="s">
        <v>224</v>
      </c>
      <c r="F49" s="4">
        <v>200</v>
      </c>
      <c r="G49" s="12">
        <v>1161.3</v>
      </c>
      <c r="H49" s="11" t="e">
        <f>#REF!</f>
        <v>#REF!</v>
      </c>
      <c r="I49" s="36" t="e">
        <f>H49/G49</f>
        <v>#REF!</v>
      </c>
      <c r="J49" s="43" t="e">
        <f>H49-G49</f>
        <v>#REF!</v>
      </c>
      <c r="K49" s="293"/>
      <c r="L49" s="33"/>
      <c r="M49" s="68"/>
      <c r="N49" s="116">
        <f>474.8+600</f>
        <v>1074.8</v>
      </c>
    </row>
    <row r="50" spans="1:14" ht="39" customHeight="1" hidden="1">
      <c r="A50" s="260" t="s">
        <v>305</v>
      </c>
      <c r="B50" s="13" t="s">
        <v>142</v>
      </c>
      <c r="C50" s="4" t="s">
        <v>70</v>
      </c>
      <c r="D50" s="4" t="s">
        <v>66</v>
      </c>
      <c r="E50" s="4" t="s">
        <v>224</v>
      </c>
      <c r="F50" s="4">
        <v>850</v>
      </c>
      <c r="G50" s="12"/>
      <c r="H50" s="11" t="e">
        <f>#REF!</f>
        <v>#REF!</v>
      </c>
      <c r="I50" s="36" t="e">
        <f>H50/G50</f>
        <v>#REF!</v>
      </c>
      <c r="J50" s="43" t="e">
        <f>H50-G50</f>
        <v>#REF!</v>
      </c>
      <c r="K50" s="293"/>
      <c r="L50" s="33"/>
      <c r="M50" s="68"/>
      <c r="N50" s="116">
        <v>328</v>
      </c>
    </row>
    <row r="51" spans="1:14" ht="41.25" customHeight="1" hidden="1">
      <c r="A51" s="261" t="s">
        <v>226</v>
      </c>
      <c r="B51" s="26" t="s">
        <v>142</v>
      </c>
      <c r="C51" s="25" t="s">
        <v>70</v>
      </c>
      <c r="D51" s="113" t="s">
        <v>166</v>
      </c>
      <c r="E51" s="25"/>
      <c r="F51" s="25"/>
      <c r="G51" s="27">
        <f>G52+G56+G59+G60</f>
        <v>2241.8</v>
      </c>
      <c r="H51" s="27">
        <f>H52+H56+H60+H59</f>
        <v>3816.2</v>
      </c>
      <c r="I51" s="27">
        <f>I52+I56+I60+I59</f>
        <v>34.8943129193705</v>
      </c>
      <c r="J51" s="49">
        <f>J52+J56+J60+J59</f>
        <v>1274.4</v>
      </c>
      <c r="K51" s="296"/>
      <c r="L51" s="64">
        <f>L52+L56+L60</f>
        <v>0</v>
      </c>
      <c r="M51" s="235">
        <f>M52+M56+M60</f>
        <v>0</v>
      </c>
      <c r="N51" s="75">
        <f>N52+N56+N60</f>
        <v>2172.3</v>
      </c>
    </row>
    <row r="52" spans="1:14" ht="75.75" customHeight="1" hidden="1">
      <c r="A52" s="260" t="s">
        <v>6</v>
      </c>
      <c r="B52" s="9" t="s">
        <v>142</v>
      </c>
      <c r="C52" s="10" t="s">
        <v>70</v>
      </c>
      <c r="D52" s="20" t="s">
        <v>166</v>
      </c>
      <c r="E52" s="10" t="s">
        <v>227</v>
      </c>
      <c r="F52" s="4"/>
      <c r="G52" s="12">
        <f>G53+G54</f>
        <v>1053.5</v>
      </c>
      <c r="H52" s="12">
        <f>H53+H54</f>
        <v>1716.2</v>
      </c>
      <c r="I52" s="12">
        <f>I53+I54</f>
        <v>24.353345186621947</v>
      </c>
      <c r="J52" s="46">
        <f>J53+J54</f>
        <v>662.7</v>
      </c>
      <c r="K52" s="55"/>
      <c r="L52" s="34">
        <f>L53+L54+L55</f>
        <v>0</v>
      </c>
      <c r="M52" s="234">
        <f>M53+M54+M55</f>
        <v>0</v>
      </c>
      <c r="N52" s="70">
        <f>N53+N54+N55</f>
        <v>1171</v>
      </c>
    </row>
    <row r="53" spans="1:14" ht="112.5" hidden="1">
      <c r="A53" s="260" t="s">
        <v>303</v>
      </c>
      <c r="B53" s="13" t="s">
        <v>142</v>
      </c>
      <c r="C53" s="4" t="s">
        <v>70</v>
      </c>
      <c r="D53" s="21" t="s">
        <v>166</v>
      </c>
      <c r="E53" s="4" t="s">
        <v>227</v>
      </c>
      <c r="F53" s="4">
        <v>100</v>
      </c>
      <c r="G53" s="12">
        <v>1017</v>
      </c>
      <c r="H53" s="11">
        <f>H54</f>
        <v>858.1</v>
      </c>
      <c r="I53" s="36">
        <f>H53/G53</f>
        <v>0.843756145526057</v>
      </c>
      <c r="J53" s="43">
        <f>H53-G53</f>
        <v>-158.89999999999998</v>
      </c>
      <c r="K53" s="293"/>
      <c r="L53" s="33"/>
      <c r="M53" s="68"/>
      <c r="N53" s="116">
        <v>1124.7</v>
      </c>
    </row>
    <row r="54" spans="1:14" ht="36.75" customHeight="1" hidden="1">
      <c r="A54" s="260" t="s">
        <v>304</v>
      </c>
      <c r="B54" s="13" t="s">
        <v>142</v>
      </c>
      <c r="C54" s="4" t="s">
        <v>70</v>
      </c>
      <c r="D54" s="21" t="s">
        <v>166</v>
      </c>
      <c r="E54" s="4" t="s">
        <v>227</v>
      </c>
      <c r="F54" s="4">
        <v>200</v>
      </c>
      <c r="G54" s="12">
        <v>36.5</v>
      </c>
      <c r="H54" s="11">
        <f>H55</f>
        <v>858.1</v>
      </c>
      <c r="I54" s="36">
        <f>H54/G54</f>
        <v>23.50958904109589</v>
      </c>
      <c r="J54" s="43">
        <f>H54-G54</f>
        <v>821.6</v>
      </c>
      <c r="K54" s="293"/>
      <c r="L54" s="33"/>
      <c r="M54" s="68"/>
      <c r="N54" s="116">
        <v>40.3</v>
      </c>
    </row>
    <row r="55" spans="1:14" ht="38.25" customHeight="1" hidden="1">
      <c r="A55" s="260" t="s">
        <v>305</v>
      </c>
      <c r="B55" s="13" t="s">
        <v>142</v>
      </c>
      <c r="C55" s="4" t="s">
        <v>70</v>
      </c>
      <c r="D55" s="21" t="s">
        <v>166</v>
      </c>
      <c r="E55" s="4" t="s">
        <v>227</v>
      </c>
      <c r="F55" s="4">
        <v>850</v>
      </c>
      <c r="G55" s="31"/>
      <c r="H55" s="12">
        <v>858.1</v>
      </c>
      <c r="I55" s="36" t="e">
        <f>H55/G55</f>
        <v>#DIV/0!</v>
      </c>
      <c r="J55" s="43">
        <f>H55-G55</f>
        <v>858.1</v>
      </c>
      <c r="K55" s="293"/>
      <c r="L55" s="33"/>
      <c r="M55" s="68"/>
      <c r="N55" s="116">
        <v>6</v>
      </c>
    </row>
    <row r="56" spans="1:14" ht="36.75" customHeight="1" hidden="1">
      <c r="A56" s="260" t="s">
        <v>228</v>
      </c>
      <c r="B56" s="9" t="s">
        <v>142</v>
      </c>
      <c r="C56" s="10" t="s">
        <v>70</v>
      </c>
      <c r="D56" s="20" t="s">
        <v>166</v>
      </c>
      <c r="E56" s="10" t="s">
        <v>229</v>
      </c>
      <c r="F56" s="4"/>
      <c r="G56" s="12">
        <f aca="true" t="shared" si="4" ref="G56:N56">G57+G58</f>
        <v>888.3</v>
      </c>
      <c r="H56" s="12">
        <f t="shared" si="4"/>
        <v>1500</v>
      </c>
      <c r="I56" s="12">
        <f t="shared" si="4"/>
        <v>10.540967732748554</v>
      </c>
      <c r="J56" s="46">
        <f t="shared" si="4"/>
        <v>611.7</v>
      </c>
      <c r="K56" s="55"/>
      <c r="L56" s="61">
        <f t="shared" si="4"/>
        <v>0</v>
      </c>
      <c r="M56" s="238">
        <f t="shared" si="4"/>
        <v>0</v>
      </c>
      <c r="N56" s="71">
        <f t="shared" si="4"/>
        <v>1001.3</v>
      </c>
    </row>
    <row r="57" spans="1:14" ht="57" customHeight="1" hidden="1">
      <c r="A57" s="260" t="s">
        <v>303</v>
      </c>
      <c r="B57" s="13" t="s">
        <v>142</v>
      </c>
      <c r="C57" s="4" t="s">
        <v>70</v>
      </c>
      <c r="D57" s="4" t="s">
        <v>68</v>
      </c>
      <c r="E57" s="4" t="s">
        <v>229</v>
      </c>
      <c r="F57" s="4">
        <v>100</v>
      </c>
      <c r="G57" s="12">
        <v>810.3</v>
      </c>
      <c r="H57" s="31">
        <f>H58</f>
        <v>750</v>
      </c>
      <c r="I57" s="36">
        <f>H57/G57</f>
        <v>0.9255831173639393</v>
      </c>
      <c r="J57" s="43">
        <f>H57-G57</f>
        <v>-60.299999999999955</v>
      </c>
      <c r="K57" s="293"/>
      <c r="L57" s="33"/>
      <c r="M57" s="68"/>
      <c r="N57" s="116">
        <v>892.8</v>
      </c>
    </row>
    <row r="58" spans="1:14" ht="36.75" customHeight="1" hidden="1">
      <c r="A58" s="260" t="s">
        <v>304</v>
      </c>
      <c r="B58" s="13" t="s">
        <v>142</v>
      </c>
      <c r="C58" s="4" t="s">
        <v>70</v>
      </c>
      <c r="D58" s="4" t="s">
        <v>68</v>
      </c>
      <c r="E58" s="4" t="s">
        <v>229</v>
      </c>
      <c r="F58" s="4">
        <v>200</v>
      </c>
      <c r="G58" s="31">
        <v>78</v>
      </c>
      <c r="H58" s="11">
        <v>750</v>
      </c>
      <c r="I58" s="36">
        <f>H58/G58</f>
        <v>9.615384615384615</v>
      </c>
      <c r="J58" s="43">
        <f>H58-G58</f>
        <v>672</v>
      </c>
      <c r="K58" s="293"/>
      <c r="L58" s="33"/>
      <c r="M58" s="68"/>
      <c r="N58" s="116">
        <v>108.5</v>
      </c>
    </row>
    <row r="59" spans="1:14" ht="31.5" customHeight="1" hidden="1">
      <c r="A59" s="260" t="s">
        <v>14</v>
      </c>
      <c r="B59" s="13" t="s">
        <v>142</v>
      </c>
      <c r="C59" s="4" t="s">
        <v>70</v>
      </c>
      <c r="D59" s="4" t="s">
        <v>68</v>
      </c>
      <c r="E59" s="4" t="s">
        <v>230</v>
      </c>
      <c r="F59" s="4">
        <v>200</v>
      </c>
      <c r="G59" s="12"/>
      <c r="H59" s="12">
        <f aca="true" t="shared" si="5" ref="H59:J60">H60</f>
        <v>300</v>
      </c>
      <c r="I59" s="12">
        <f t="shared" si="5"/>
        <v>0</v>
      </c>
      <c r="J59" s="46">
        <f t="shared" si="5"/>
        <v>0</v>
      </c>
      <c r="K59" s="55"/>
      <c r="L59" s="34"/>
      <c r="M59" s="68"/>
      <c r="N59" s="116"/>
    </row>
    <row r="60" spans="1:14" ht="94.5" customHeight="1" hidden="1">
      <c r="A60" s="259" t="s">
        <v>231</v>
      </c>
      <c r="B60" s="9" t="s">
        <v>142</v>
      </c>
      <c r="C60" s="10" t="s">
        <v>70</v>
      </c>
      <c r="D60" s="10" t="s">
        <v>68</v>
      </c>
      <c r="E60" s="90" t="s">
        <v>232</v>
      </c>
      <c r="F60" s="4"/>
      <c r="G60" s="12">
        <f>G61</f>
        <v>300</v>
      </c>
      <c r="H60" s="12">
        <f t="shared" si="5"/>
        <v>300</v>
      </c>
      <c r="I60" s="12">
        <f t="shared" si="5"/>
        <v>0</v>
      </c>
      <c r="J60" s="46">
        <f t="shared" si="5"/>
        <v>0</v>
      </c>
      <c r="K60" s="55"/>
      <c r="L60" s="61">
        <f>L61</f>
        <v>0</v>
      </c>
      <c r="M60" s="55">
        <f>M61</f>
        <v>0</v>
      </c>
      <c r="N60" s="70"/>
    </row>
    <row r="61" spans="1:14" ht="27" customHeight="1" hidden="1">
      <c r="A61" s="260" t="s">
        <v>233</v>
      </c>
      <c r="B61" s="13" t="s">
        <v>142</v>
      </c>
      <c r="C61" s="4" t="s">
        <v>70</v>
      </c>
      <c r="D61" s="21" t="s">
        <v>68</v>
      </c>
      <c r="E61" s="4" t="s">
        <v>234</v>
      </c>
      <c r="F61" s="4">
        <v>200</v>
      </c>
      <c r="G61" s="31">
        <v>300</v>
      </c>
      <c r="H61" s="11">
        <v>300</v>
      </c>
      <c r="I61" s="36"/>
      <c r="J61" s="43">
        <f>H61-G61</f>
        <v>0</v>
      </c>
      <c r="K61" s="293"/>
      <c r="L61" s="33"/>
      <c r="M61" s="68"/>
      <c r="N61" s="116"/>
    </row>
    <row r="62" spans="1:14" ht="31.5" customHeight="1" hidden="1">
      <c r="A62" s="260" t="s">
        <v>18</v>
      </c>
      <c r="B62" s="13" t="s">
        <v>142</v>
      </c>
      <c r="C62" s="4" t="s">
        <v>70</v>
      </c>
      <c r="D62" s="4" t="s">
        <v>68</v>
      </c>
      <c r="E62" s="83" t="s">
        <v>200</v>
      </c>
      <c r="F62" s="4"/>
      <c r="G62" s="12">
        <f aca="true" t="shared" si="6" ref="G62:M62">G63</f>
        <v>300</v>
      </c>
      <c r="H62" s="12">
        <f t="shared" si="6"/>
        <v>300</v>
      </c>
      <c r="I62" s="12">
        <f t="shared" si="6"/>
        <v>0</v>
      </c>
      <c r="J62" s="46">
        <f t="shared" si="6"/>
        <v>0</v>
      </c>
      <c r="K62" s="55"/>
      <c r="L62" s="34">
        <f t="shared" si="6"/>
        <v>0</v>
      </c>
      <c r="M62" s="55">
        <f t="shared" si="6"/>
        <v>0</v>
      </c>
      <c r="N62" s="70"/>
    </row>
    <row r="63" spans="1:14" ht="37.5" customHeight="1" hidden="1">
      <c r="A63" s="260" t="s">
        <v>201</v>
      </c>
      <c r="B63" s="13" t="s">
        <v>142</v>
      </c>
      <c r="C63" s="4" t="s">
        <v>70</v>
      </c>
      <c r="D63" s="21" t="s">
        <v>68</v>
      </c>
      <c r="E63" s="4" t="s">
        <v>200</v>
      </c>
      <c r="F63" s="4">
        <v>200</v>
      </c>
      <c r="G63" s="31">
        <v>300</v>
      </c>
      <c r="H63" s="11">
        <v>300</v>
      </c>
      <c r="I63" s="36"/>
      <c r="J63" s="43">
        <f>H63-G63</f>
        <v>0</v>
      </c>
      <c r="K63" s="293"/>
      <c r="L63" s="33">
        <v>0</v>
      </c>
      <c r="M63" s="68"/>
      <c r="N63" s="116"/>
    </row>
    <row r="64" spans="1:14" ht="34.5" customHeight="1" hidden="1">
      <c r="A64" s="263" t="s">
        <v>143</v>
      </c>
      <c r="B64" s="101" t="s">
        <v>144</v>
      </c>
      <c r="C64" s="102"/>
      <c r="D64" s="102"/>
      <c r="E64" s="102"/>
      <c r="F64" s="102"/>
      <c r="G64" s="103" t="e">
        <f>G68+G65+G156+G153</f>
        <v>#REF!</v>
      </c>
      <c r="H64" s="103" t="e">
        <f>H68+H65+H156+H153</f>
        <v>#REF!</v>
      </c>
      <c r="I64" s="103" t="e">
        <f>I68+I65+I156+I153</f>
        <v>#REF!</v>
      </c>
      <c r="J64" s="104" t="e">
        <f>J68+J65+J156+J153</f>
        <v>#REF!</v>
      </c>
      <c r="K64" s="297"/>
      <c r="L64" s="105">
        <f>L65+L68+L156</f>
        <v>0</v>
      </c>
      <c r="M64" s="239" t="e">
        <f>M65+M68+M156</f>
        <v>#REF!</v>
      </c>
      <c r="N64" s="118">
        <f>N65+N68+N156</f>
        <v>375859.39999999997</v>
      </c>
    </row>
    <row r="65" spans="1:14" ht="27" customHeight="1" hidden="1">
      <c r="A65" s="261" t="s">
        <v>95</v>
      </c>
      <c r="B65" s="111" t="s">
        <v>144</v>
      </c>
      <c r="C65" s="25" t="s">
        <v>68</v>
      </c>
      <c r="D65" s="25"/>
      <c r="E65" s="25"/>
      <c r="F65" s="25"/>
      <c r="G65" s="41">
        <f>G67</f>
        <v>100</v>
      </c>
      <c r="H65" s="41">
        <f>H67</f>
        <v>0</v>
      </c>
      <c r="I65" s="41">
        <f>I67</f>
        <v>0</v>
      </c>
      <c r="J65" s="48">
        <f>J67</f>
        <v>-100</v>
      </c>
      <c r="K65" s="290"/>
      <c r="L65" s="62">
        <f aca="true" t="shared" si="7" ref="L65:N66">L66</f>
        <v>0</v>
      </c>
      <c r="M65" s="233">
        <f t="shared" si="7"/>
        <v>0</v>
      </c>
      <c r="N65" s="73">
        <f t="shared" si="7"/>
        <v>180</v>
      </c>
    </row>
    <row r="66" spans="1:14" ht="75.75" customHeight="1" hidden="1">
      <c r="A66" s="259" t="s">
        <v>344</v>
      </c>
      <c r="B66" s="29" t="s">
        <v>144</v>
      </c>
      <c r="C66" s="10" t="s">
        <v>68</v>
      </c>
      <c r="D66" s="10" t="s">
        <v>66</v>
      </c>
      <c r="E66" s="10" t="s">
        <v>343</v>
      </c>
      <c r="F66" s="4"/>
      <c r="G66" s="31">
        <v>100</v>
      </c>
      <c r="H66" s="37">
        <v>0</v>
      </c>
      <c r="I66" s="36"/>
      <c r="J66" s="43">
        <f>H66-G66</f>
        <v>-100</v>
      </c>
      <c r="K66" s="293"/>
      <c r="L66" s="33"/>
      <c r="M66" s="237">
        <f t="shared" si="7"/>
        <v>0</v>
      </c>
      <c r="N66" s="72">
        <f t="shared" si="7"/>
        <v>180</v>
      </c>
    </row>
    <row r="67" spans="1:14" ht="40.5" customHeight="1" hidden="1">
      <c r="A67" s="260" t="s">
        <v>345</v>
      </c>
      <c r="B67" s="5" t="s">
        <v>144</v>
      </c>
      <c r="C67" s="4" t="s">
        <v>68</v>
      </c>
      <c r="D67" s="4" t="s">
        <v>66</v>
      </c>
      <c r="E67" s="4" t="s">
        <v>294</v>
      </c>
      <c r="F67" s="4">
        <v>100</v>
      </c>
      <c r="G67" s="31">
        <v>100</v>
      </c>
      <c r="H67" s="37">
        <v>0</v>
      </c>
      <c r="I67" s="36"/>
      <c r="J67" s="43">
        <f>H67-G67</f>
        <v>-100</v>
      </c>
      <c r="K67" s="293"/>
      <c r="L67" s="33"/>
      <c r="M67" s="68"/>
      <c r="N67" s="116">
        <v>180</v>
      </c>
    </row>
    <row r="68" spans="1:14" ht="27.75" customHeight="1" hidden="1">
      <c r="A68" s="261" t="s">
        <v>24</v>
      </c>
      <c r="B68" s="89" t="s">
        <v>144</v>
      </c>
      <c r="C68" s="25" t="s">
        <v>75</v>
      </c>
      <c r="D68" s="25"/>
      <c r="E68" s="25"/>
      <c r="F68" s="25"/>
      <c r="G68" s="27" t="e">
        <f aca="true" t="shared" si="8" ref="G68:N68">G69+G83+G110+G113+G126</f>
        <v>#REF!</v>
      </c>
      <c r="H68" s="27" t="e">
        <f t="shared" si="8"/>
        <v>#REF!</v>
      </c>
      <c r="I68" s="27" t="e">
        <f t="shared" si="8"/>
        <v>#REF!</v>
      </c>
      <c r="J68" s="49" t="e">
        <f t="shared" si="8"/>
        <v>#REF!</v>
      </c>
      <c r="K68" s="296"/>
      <c r="L68" s="65">
        <f t="shared" si="8"/>
        <v>0</v>
      </c>
      <c r="M68" s="240" t="e">
        <f t="shared" si="8"/>
        <v>#REF!</v>
      </c>
      <c r="N68" s="76">
        <f t="shared" si="8"/>
        <v>345239.39999999997</v>
      </c>
    </row>
    <row r="69" spans="1:14" s="15" customFormat="1" ht="25.5" customHeight="1" hidden="1">
      <c r="A69" s="261" t="s">
        <v>76</v>
      </c>
      <c r="B69" s="89" t="s">
        <v>144</v>
      </c>
      <c r="C69" s="25" t="s">
        <v>75</v>
      </c>
      <c r="D69" s="25" t="s">
        <v>66</v>
      </c>
      <c r="E69" s="25"/>
      <c r="F69" s="25"/>
      <c r="G69" s="27" t="e">
        <f>G71+#REF!+#REF!</f>
        <v>#REF!</v>
      </c>
      <c r="H69" s="27" t="e">
        <f>H71+#REF!+#REF!</f>
        <v>#REF!</v>
      </c>
      <c r="I69" s="27" t="e">
        <f>I71+#REF!+#REF!</f>
        <v>#REF!</v>
      </c>
      <c r="J69" s="49" t="e">
        <f>J71+#REF!+#REF!</f>
        <v>#REF!</v>
      </c>
      <c r="K69" s="296"/>
      <c r="L69" s="64">
        <f>L70</f>
        <v>0</v>
      </c>
      <c r="M69" s="235">
        <f>M70</f>
        <v>0</v>
      </c>
      <c r="N69" s="75">
        <f>N70</f>
        <v>66344.3</v>
      </c>
    </row>
    <row r="70" spans="1:14" ht="112.5" hidden="1">
      <c r="A70" s="260" t="s">
        <v>296</v>
      </c>
      <c r="B70" s="9" t="s">
        <v>144</v>
      </c>
      <c r="C70" s="10" t="s">
        <v>75</v>
      </c>
      <c r="D70" s="10" t="s">
        <v>66</v>
      </c>
      <c r="E70" s="10" t="s">
        <v>295</v>
      </c>
      <c r="F70" s="10"/>
      <c r="G70" s="12">
        <f aca="true" t="shared" si="9" ref="G70:J71">G71+G72</f>
        <v>72500.90000000001</v>
      </c>
      <c r="H70" s="12">
        <f t="shared" si="9"/>
        <v>84127.5</v>
      </c>
      <c r="I70" s="12">
        <f t="shared" si="9"/>
        <v>17.462195182082063</v>
      </c>
      <c r="J70" s="46">
        <f t="shared" si="9"/>
        <v>11626.599999999995</v>
      </c>
      <c r="K70" s="55"/>
      <c r="L70" s="134"/>
      <c r="M70" s="241">
        <f>M71+M75+M81+M79</f>
        <v>0</v>
      </c>
      <c r="N70" s="77">
        <f>N71+N75+N81+N79</f>
        <v>66344.3</v>
      </c>
    </row>
    <row r="71" spans="1:14" ht="56.25" hidden="1">
      <c r="A71" s="260" t="s">
        <v>297</v>
      </c>
      <c r="B71" s="13" t="s">
        <v>144</v>
      </c>
      <c r="C71" s="4" t="s">
        <v>75</v>
      </c>
      <c r="D71" s="4" t="s">
        <v>66</v>
      </c>
      <c r="E71" s="4" t="s">
        <v>298</v>
      </c>
      <c r="F71" s="10"/>
      <c r="G71" s="12">
        <f t="shared" si="9"/>
        <v>37133.600000000006</v>
      </c>
      <c r="H71" s="12">
        <f t="shared" si="9"/>
        <v>56085</v>
      </c>
      <c r="I71" s="12">
        <f t="shared" si="9"/>
        <v>16.66930174662049</v>
      </c>
      <c r="J71" s="46">
        <f t="shared" si="9"/>
        <v>18951.399999999998</v>
      </c>
      <c r="K71" s="55"/>
      <c r="L71" s="34"/>
      <c r="M71" s="234">
        <f>M72+M73+M74</f>
        <v>0</v>
      </c>
      <c r="N71" s="70">
        <f>N72+N73+N74</f>
        <v>31944.3</v>
      </c>
    </row>
    <row r="72" spans="1:14" ht="54.75" customHeight="1" hidden="1">
      <c r="A72" s="260" t="s">
        <v>303</v>
      </c>
      <c r="B72" s="13" t="s">
        <v>144</v>
      </c>
      <c r="C72" s="4" t="s">
        <v>75</v>
      </c>
      <c r="D72" s="4" t="s">
        <v>66</v>
      </c>
      <c r="E72" s="4" t="s">
        <v>298</v>
      </c>
      <c r="F72" s="4">
        <v>100</v>
      </c>
      <c r="G72" s="31">
        <v>35367.3</v>
      </c>
      <c r="H72" s="11">
        <v>28042.5</v>
      </c>
      <c r="I72" s="36">
        <f>H72/G72</f>
        <v>0.7928934354615703</v>
      </c>
      <c r="J72" s="43">
        <f aca="true" t="shared" si="10" ref="J72:J82">H72-G72</f>
        <v>-7324.800000000003</v>
      </c>
      <c r="K72" s="293"/>
      <c r="L72" s="33"/>
      <c r="M72" s="68"/>
      <c r="N72" s="116">
        <v>22195.5</v>
      </c>
    </row>
    <row r="73" spans="1:14" ht="38.25" customHeight="1" hidden="1">
      <c r="A73" s="260" t="s">
        <v>304</v>
      </c>
      <c r="B73" s="13" t="s">
        <v>144</v>
      </c>
      <c r="C73" s="4" t="s">
        <v>75</v>
      </c>
      <c r="D73" s="4" t="s">
        <v>66</v>
      </c>
      <c r="E73" s="4" t="s">
        <v>298</v>
      </c>
      <c r="F73" s="4">
        <v>200</v>
      </c>
      <c r="G73" s="31">
        <v>1766.3</v>
      </c>
      <c r="H73" s="11">
        <v>28042.5</v>
      </c>
      <c r="I73" s="36">
        <f>H73/G73</f>
        <v>15.87640831115892</v>
      </c>
      <c r="J73" s="43">
        <f t="shared" si="10"/>
        <v>26276.2</v>
      </c>
      <c r="K73" s="293"/>
      <c r="L73" s="33"/>
      <c r="M73" s="68"/>
      <c r="N73" s="116">
        <v>8875.7</v>
      </c>
    </row>
    <row r="74" spans="1:14" ht="36.75" customHeight="1" hidden="1">
      <c r="A74" s="260" t="s">
        <v>305</v>
      </c>
      <c r="B74" s="13" t="s">
        <v>144</v>
      </c>
      <c r="C74" s="4" t="s">
        <v>75</v>
      </c>
      <c r="D74" s="4" t="s">
        <v>66</v>
      </c>
      <c r="E74" s="4" t="s">
        <v>298</v>
      </c>
      <c r="F74" s="4">
        <v>850</v>
      </c>
      <c r="G74" s="31">
        <v>1766.3</v>
      </c>
      <c r="H74" s="11">
        <v>28042.5</v>
      </c>
      <c r="I74" s="36">
        <f>H74/G74</f>
        <v>15.87640831115892</v>
      </c>
      <c r="J74" s="43">
        <f t="shared" si="10"/>
        <v>26276.2</v>
      </c>
      <c r="K74" s="293"/>
      <c r="L74" s="33"/>
      <c r="M74" s="68"/>
      <c r="N74" s="116">
        <v>873.1</v>
      </c>
    </row>
    <row r="75" spans="1:17" ht="93.75" customHeight="1" hidden="1">
      <c r="A75" s="260" t="s">
        <v>299</v>
      </c>
      <c r="B75" s="13" t="s">
        <v>144</v>
      </c>
      <c r="C75" s="4" t="s">
        <v>75</v>
      </c>
      <c r="D75" s="4" t="s">
        <v>66</v>
      </c>
      <c r="E75" s="10" t="s">
        <v>300</v>
      </c>
      <c r="F75" s="10"/>
      <c r="G75" s="31">
        <v>6.1</v>
      </c>
      <c r="H75" s="31">
        <v>10</v>
      </c>
      <c r="I75" s="36"/>
      <c r="J75" s="43">
        <f t="shared" si="10"/>
        <v>3.9000000000000004</v>
      </c>
      <c r="K75" s="293"/>
      <c r="L75" s="33"/>
      <c r="M75" s="237">
        <f>M76+M77+M78</f>
        <v>0</v>
      </c>
      <c r="N75" s="72">
        <f>N76+N77+N78</f>
        <v>34400</v>
      </c>
      <c r="P75" s="1" t="e">
        <f>#REF!</f>
        <v>#REF!</v>
      </c>
      <c r="Q75" s="1" t="s">
        <v>398</v>
      </c>
    </row>
    <row r="76" spans="1:14" ht="54.75" customHeight="1" hidden="1">
      <c r="A76" s="260" t="s">
        <v>301</v>
      </c>
      <c r="B76" s="13" t="s">
        <v>144</v>
      </c>
      <c r="C76" s="4" t="s">
        <v>75</v>
      </c>
      <c r="D76" s="4" t="s">
        <v>66</v>
      </c>
      <c r="E76" s="4" t="s">
        <v>300</v>
      </c>
      <c r="F76" s="4">
        <v>100</v>
      </c>
      <c r="G76" s="31">
        <v>6.1</v>
      </c>
      <c r="H76" s="31">
        <v>10</v>
      </c>
      <c r="I76" s="36"/>
      <c r="J76" s="43">
        <f t="shared" si="10"/>
        <v>3.9000000000000004</v>
      </c>
      <c r="K76" s="293"/>
      <c r="L76" s="33"/>
      <c r="M76" s="68"/>
      <c r="N76" s="116">
        <f>31880-283</f>
        <v>31597</v>
      </c>
    </row>
    <row r="77" spans="1:14" ht="37.5" customHeight="1" hidden="1">
      <c r="A77" s="260" t="s">
        <v>302</v>
      </c>
      <c r="B77" s="13" t="s">
        <v>144</v>
      </c>
      <c r="C77" s="4" t="s">
        <v>75</v>
      </c>
      <c r="D77" s="4" t="s">
        <v>66</v>
      </c>
      <c r="E77" s="4" t="s">
        <v>300</v>
      </c>
      <c r="F77" s="4">
        <v>200</v>
      </c>
      <c r="G77" s="31">
        <v>6.1</v>
      </c>
      <c r="H77" s="31">
        <v>10</v>
      </c>
      <c r="I77" s="36"/>
      <c r="J77" s="43">
        <f t="shared" si="10"/>
        <v>3.9000000000000004</v>
      </c>
      <c r="K77" s="293"/>
      <c r="L77" s="33"/>
      <c r="M77" s="68"/>
      <c r="N77" s="116">
        <v>2520</v>
      </c>
    </row>
    <row r="78" spans="1:14" ht="37.5" customHeight="1" hidden="1">
      <c r="A78" s="260" t="s">
        <v>388</v>
      </c>
      <c r="B78" s="13" t="s">
        <v>144</v>
      </c>
      <c r="C78" s="4" t="s">
        <v>75</v>
      </c>
      <c r="D78" s="4" t="s">
        <v>66</v>
      </c>
      <c r="E78" s="4" t="s">
        <v>300</v>
      </c>
      <c r="F78" s="4">
        <v>300</v>
      </c>
      <c r="G78" s="31">
        <v>6.1</v>
      </c>
      <c r="H78" s="31">
        <v>10</v>
      </c>
      <c r="I78" s="36"/>
      <c r="J78" s="43">
        <f t="shared" si="10"/>
        <v>3.9000000000000004</v>
      </c>
      <c r="K78" s="293"/>
      <c r="L78" s="33"/>
      <c r="M78" s="68"/>
      <c r="N78" s="116">
        <v>283</v>
      </c>
    </row>
    <row r="79" spans="1:14" ht="38.25" customHeight="1" hidden="1">
      <c r="A79" s="260" t="s">
        <v>313</v>
      </c>
      <c r="B79" s="13" t="s">
        <v>144</v>
      </c>
      <c r="C79" s="4" t="s">
        <v>75</v>
      </c>
      <c r="D79" s="4" t="s">
        <v>66</v>
      </c>
      <c r="E79" s="10" t="s">
        <v>312</v>
      </c>
      <c r="F79" s="10"/>
      <c r="G79" s="31">
        <v>6.1</v>
      </c>
      <c r="H79" s="31">
        <v>10</v>
      </c>
      <c r="I79" s="36"/>
      <c r="J79" s="43">
        <f t="shared" si="10"/>
        <v>3.9000000000000004</v>
      </c>
      <c r="K79" s="293"/>
      <c r="L79" s="33"/>
      <c r="M79" s="68"/>
      <c r="N79" s="116"/>
    </row>
    <row r="80" spans="1:14" ht="39.75" customHeight="1" hidden="1">
      <c r="A80" s="260" t="s">
        <v>314</v>
      </c>
      <c r="B80" s="13" t="s">
        <v>144</v>
      </c>
      <c r="C80" s="4" t="s">
        <v>75</v>
      </c>
      <c r="D80" s="4" t="s">
        <v>66</v>
      </c>
      <c r="E80" s="4" t="s">
        <v>312</v>
      </c>
      <c r="F80" s="4">
        <v>200</v>
      </c>
      <c r="G80" s="31">
        <v>6.1</v>
      </c>
      <c r="H80" s="31">
        <v>10</v>
      </c>
      <c r="I80" s="36"/>
      <c r="J80" s="43">
        <f t="shared" si="10"/>
        <v>3.9000000000000004</v>
      </c>
      <c r="K80" s="293"/>
      <c r="L80" s="33"/>
      <c r="M80" s="68"/>
      <c r="N80" s="116"/>
    </row>
    <row r="81" spans="1:14" ht="57" customHeight="1" hidden="1">
      <c r="A81" s="260" t="s">
        <v>309</v>
      </c>
      <c r="B81" s="13" t="s">
        <v>144</v>
      </c>
      <c r="C81" s="4" t="s">
        <v>75</v>
      </c>
      <c r="D81" s="4" t="s">
        <v>66</v>
      </c>
      <c r="E81" s="10" t="s">
        <v>311</v>
      </c>
      <c r="F81" s="10"/>
      <c r="G81" s="31">
        <v>6.1</v>
      </c>
      <c r="H81" s="31">
        <v>10</v>
      </c>
      <c r="I81" s="36"/>
      <c r="J81" s="43">
        <f t="shared" si="10"/>
        <v>3.9000000000000004</v>
      </c>
      <c r="K81" s="293"/>
      <c r="L81" s="33"/>
      <c r="M81" s="68"/>
      <c r="N81" s="116"/>
    </row>
    <row r="82" spans="1:14" ht="39.75" customHeight="1" hidden="1">
      <c r="A82" s="260" t="s">
        <v>310</v>
      </c>
      <c r="B82" s="13" t="s">
        <v>144</v>
      </c>
      <c r="C82" s="4" t="s">
        <v>75</v>
      </c>
      <c r="D82" s="4" t="s">
        <v>66</v>
      </c>
      <c r="E82" s="4" t="s">
        <v>311</v>
      </c>
      <c r="F82" s="4">
        <v>200</v>
      </c>
      <c r="G82" s="31">
        <v>6.1</v>
      </c>
      <c r="H82" s="31">
        <v>10</v>
      </c>
      <c r="I82" s="36"/>
      <c r="J82" s="43">
        <f t="shared" si="10"/>
        <v>3.9000000000000004</v>
      </c>
      <c r="K82" s="293"/>
      <c r="L82" s="33"/>
      <c r="M82" s="68"/>
      <c r="N82" s="116"/>
    </row>
    <row r="83" spans="1:14" s="15" customFormat="1" ht="21.75" customHeight="1" hidden="1">
      <c r="A83" s="261" t="s">
        <v>25</v>
      </c>
      <c r="B83" s="26" t="s">
        <v>144</v>
      </c>
      <c r="C83" s="25" t="s">
        <v>75</v>
      </c>
      <c r="D83" s="25" t="s">
        <v>69</v>
      </c>
      <c r="E83" s="25"/>
      <c r="F83" s="25"/>
      <c r="G83" s="28" t="e">
        <f>G84+#REF!+#REF!+#REF!+G104</f>
        <v>#REF!</v>
      </c>
      <c r="H83" s="28" t="e">
        <f>H84+#REF!+#REF!+#REF!</f>
        <v>#REF!</v>
      </c>
      <c r="I83" s="28" t="e">
        <f>I84+#REF!+#REF!+#REF!</f>
        <v>#REF!</v>
      </c>
      <c r="J83" s="50" t="e">
        <f>J84+#REF!+#REF!+#REF!</f>
        <v>#REF!</v>
      </c>
      <c r="K83" s="298"/>
      <c r="L83" s="65">
        <f>L84</f>
        <v>0</v>
      </c>
      <c r="M83" s="240">
        <f>M84</f>
        <v>0</v>
      </c>
      <c r="N83" s="76">
        <f>N84</f>
        <v>270841.4</v>
      </c>
    </row>
    <row r="84" spans="1:14" s="15" customFormat="1" ht="79.5" customHeight="1" hidden="1">
      <c r="A84" s="260" t="s">
        <v>306</v>
      </c>
      <c r="B84" s="13" t="s">
        <v>144</v>
      </c>
      <c r="C84" s="10" t="s">
        <v>75</v>
      </c>
      <c r="D84" s="10" t="s">
        <v>69</v>
      </c>
      <c r="E84" s="10" t="s">
        <v>307</v>
      </c>
      <c r="F84" s="10"/>
      <c r="G84" s="22" t="e">
        <f>G99</f>
        <v>#REF!</v>
      </c>
      <c r="H84" s="22" t="e">
        <f>H99</f>
        <v>#REF!</v>
      </c>
      <c r="I84" s="22" t="e">
        <f>I99</f>
        <v>#REF!</v>
      </c>
      <c r="J84" s="51" t="e">
        <f>J99</f>
        <v>#REF!</v>
      </c>
      <c r="K84" s="299"/>
      <c r="L84" s="133">
        <f>L85+L89+L99+L102+L93+L95+L97+L104+L106+L108</f>
        <v>0</v>
      </c>
      <c r="M84" s="242">
        <f>M85+M89+M99+M102+M93+M95+M97+M104+M106+M108</f>
        <v>0</v>
      </c>
      <c r="N84" s="74">
        <f>N85+N89+N99+N102+N93+N95+N97+N104+N106+N108</f>
        <v>270841.4</v>
      </c>
    </row>
    <row r="85" spans="1:14" ht="75" hidden="1">
      <c r="A85" s="260" t="s">
        <v>315</v>
      </c>
      <c r="B85" s="13" t="s">
        <v>144</v>
      </c>
      <c r="C85" s="4" t="s">
        <v>75</v>
      </c>
      <c r="D85" s="4" t="s">
        <v>69</v>
      </c>
      <c r="E85" s="10" t="s">
        <v>308</v>
      </c>
      <c r="F85" s="4"/>
      <c r="G85" s="42">
        <v>100</v>
      </c>
      <c r="H85" s="31">
        <v>134554.5</v>
      </c>
      <c r="I85" s="36">
        <f>H85/G85</f>
        <v>1345.545</v>
      </c>
      <c r="J85" s="43">
        <f>H85-G85</f>
        <v>134454.5</v>
      </c>
      <c r="K85" s="293"/>
      <c r="L85" s="132">
        <f>L86+L87+L88</f>
        <v>0</v>
      </c>
      <c r="M85" s="115">
        <f>M86+M87+M88</f>
        <v>0</v>
      </c>
      <c r="N85" s="80">
        <f>N86+N87+N88</f>
        <v>35102.9</v>
      </c>
    </row>
    <row r="86" spans="1:14" ht="54.75" customHeight="1" hidden="1">
      <c r="A86" s="260" t="s">
        <v>303</v>
      </c>
      <c r="B86" s="13" t="s">
        <v>144</v>
      </c>
      <c r="C86" s="4" t="s">
        <v>75</v>
      </c>
      <c r="D86" s="4" t="s">
        <v>69</v>
      </c>
      <c r="E86" s="4" t="s">
        <v>308</v>
      </c>
      <c r="F86" s="4">
        <v>100</v>
      </c>
      <c r="G86" s="42">
        <v>100</v>
      </c>
      <c r="H86" s="31">
        <v>134554.5</v>
      </c>
      <c r="I86" s="36">
        <f>H86/G86</f>
        <v>1345.545</v>
      </c>
      <c r="J86" s="43">
        <f>H86-G86</f>
        <v>134454.5</v>
      </c>
      <c r="K86" s="293"/>
      <c r="L86" s="33"/>
      <c r="M86" s="68"/>
      <c r="N86" s="116">
        <v>1025.2</v>
      </c>
    </row>
    <row r="87" spans="1:14" ht="56.25" hidden="1">
      <c r="A87" s="260" t="s">
        <v>304</v>
      </c>
      <c r="B87" s="13" t="s">
        <v>144</v>
      </c>
      <c r="C87" s="4" t="s">
        <v>75</v>
      </c>
      <c r="D87" s="4" t="s">
        <v>69</v>
      </c>
      <c r="E87" s="4" t="s">
        <v>308</v>
      </c>
      <c r="F87" s="4">
        <v>200</v>
      </c>
      <c r="G87" s="42">
        <v>9574</v>
      </c>
      <c r="H87" s="31">
        <v>134554.5</v>
      </c>
      <c r="I87" s="36">
        <f>H87/G87</f>
        <v>14.054157092124504</v>
      </c>
      <c r="J87" s="43">
        <f>H87-G87</f>
        <v>124980.5</v>
      </c>
      <c r="K87" s="293"/>
      <c r="L87" s="131"/>
      <c r="M87" s="68"/>
      <c r="N87" s="116">
        <v>28149.9</v>
      </c>
    </row>
    <row r="88" spans="1:14" ht="56.25" hidden="1">
      <c r="A88" s="260" t="s">
        <v>305</v>
      </c>
      <c r="B88" s="13" t="s">
        <v>144</v>
      </c>
      <c r="C88" s="4" t="s">
        <v>75</v>
      </c>
      <c r="D88" s="4" t="s">
        <v>69</v>
      </c>
      <c r="E88" s="4" t="s">
        <v>308</v>
      </c>
      <c r="F88" s="4">
        <v>850</v>
      </c>
      <c r="G88" s="42"/>
      <c r="H88" s="31">
        <v>134554.5</v>
      </c>
      <c r="I88" s="36" t="e">
        <f>H88/G88</f>
        <v>#DIV/0!</v>
      </c>
      <c r="J88" s="43">
        <f>H88-G88</f>
        <v>134554.5</v>
      </c>
      <c r="K88" s="293"/>
      <c r="L88" s="33"/>
      <c r="M88" s="68"/>
      <c r="N88" s="116">
        <v>5927.8</v>
      </c>
    </row>
    <row r="89" spans="1:14" ht="39.75" customHeight="1" hidden="1">
      <c r="A89" s="260" t="s">
        <v>316</v>
      </c>
      <c r="B89" s="9" t="s">
        <v>144</v>
      </c>
      <c r="C89" s="10" t="s">
        <v>75</v>
      </c>
      <c r="D89" s="10" t="s">
        <v>69</v>
      </c>
      <c r="E89" s="10" t="s">
        <v>317</v>
      </c>
      <c r="F89" s="10"/>
      <c r="G89" s="11" t="e">
        <f>#REF!</f>
        <v>#REF!</v>
      </c>
      <c r="H89" s="11" t="e">
        <f>#REF!</f>
        <v>#REF!</v>
      </c>
      <c r="I89" s="11" t="e">
        <f>#REF!</f>
        <v>#REF!</v>
      </c>
      <c r="J89" s="47" t="e">
        <f>#REF!</f>
        <v>#REF!</v>
      </c>
      <c r="K89" s="236"/>
      <c r="L89" s="61">
        <f>L90+L91+L92</f>
        <v>0</v>
      </c>
      <c r="M89" s="238">
        <f>M90+M91+M92</f>
        <v>0</v>
      </c>
      <c r="N89" s="71">
        <f>N90+N91+N92</f>
        <v>12749.5</v>
      </c>
    </row>
    <row r="90" spans="1:14" ht="58.5" customHeight="1" hidden="1">
      <c r="A90" s="260" t="s">
        <v>303</v>
      </c>
      <c r="B90" s="13" t="s">
        <v>144</v>
      </c>
      <c r="C90" s="4" t="s">
        <v>75</v>
      </c>
      <c r="D90" s="4" t="s">
        <v>69</v>
      </c>
      <c r="E90" s="4" t="s">
        <v>317</v>
      </c>
      <c r="F90" s="4">
        <v>100</v>
      </c>
      <c r="G90" s="31">
        <v>9293.9</v>
      </c>
      <c r="H90" s="11">
        <v>8943.5</v>
      </c>
      <c r="I90" s="36">
        <f>H90/G90</f>
        <v>0.9622978512787959</v>
      </c>
      <c r="J90" s="43">
        <f>H90-G90</f>
        <v>-350.39999999999964</v>
      </c>
      <c r="K90" s="293"/>
      <c r="L90" s="33"/>
      <c r="M90" s="68"/>
      <c r="N90" s="116">
        <v>10257.7</v>
      </c>
    </row>
    <row r="91" spans="1:14" ht="42" customHeight="1" hidden="1">
      <c r="A91" s="260" t="s">
        <v>304</v>
      </c>
      <c r="B91" s="13" t="s">
        <v>144</v>
      </c>
      <c r="C91" s="4" t="s">
        <v>75</v>
      </c>
      <c r="D91" s="4" t="s">
        <v>69</v>
      </c>
      <c r="E91" s="4" t="s">
        <v>317</v>
      </c>
      <c r="F91" s="4">
        <v>200</v>
      </c>
      <c r="G91" s="31">
        <v>1756.8</v>
      </c>
      <c r="H91" s="11">
        <v>8943.5</v>
      </c>
      <c r="I91" s="36">
        <f>H91/G91</f>
        <v>5.090790072859745</v>
      </c>
      <c r="J91" s="43">
        <f>H91-G91</f>
        <v>7186.7</v>
      </c>
      <c r="K91" s="293"/>
      <c r="L91" s="33"/>
      <c r="M91" s="68"/>
      <c r="N91" s="116">
        <v>2329.8</v>
      </c>
    </row>
    <row r="92" spans="1:14" ht="42" customHeight="1" hidden="1">
      <c r="A92" s="260" t="s">
        <v>305</v>
      </c>
      <c r="B92" s="13" t="s">
        <v>144</v>
      </c>
      <c r="C92" s="4" t="s">
        <v>75</v>
      </c>
      <c r="D92" s="4" t="s">
        <v>69</v>
      </c>
      <c r="E92" s="4" t="s">
        <v>317</v>
      </c>
      <c r="F92" s="4">
        <v>850</v>
      </c>
      <c r="G92" s="31">
        <v>1756.8</v>
      </c>
      <c r="H92" s="11">
        <v>8943.5</v>
      </c>
      <c r="I92" s="36">
        <f>H92/G92</f>
        <v>5.090790072859745</v>
      </c>
      <c r="J92" s="43">
        <f>H92-G92</f>
        <v>7186.7</v>
      </c>
      <c r="K92" s="293"/>
      <c r="L92" s="33"/>
      <c r="M92" s="68"/>
      <c r="N92" s="116">
        <v>162</v>
      </c>
    </row>
    <row r="93" spans="1:14" s="15" customFormat="1" ht="168.75" hidden="1">
      <c r="A93" s="260" t="s">
        <v>324</v>
      </c>
      <c r="B93" s="9" t="s">
        <v>144</v>
      </c>
      <c r="C93" s="10" t="s">
        <v>75</v>
      </c>
      <c r="D93" s="10" t="s">
        <v>69</v>
      </c>
      <c r="E93" s="10" t="s">
        <v>323</v>
      </c>
      <c r="F93" s="4"/>
      <c r="G93" s="17" t="e">
        <f>G94+#REF!+#REF!+G99+#REF!</f>
        <v>#REF!</v>
      </c>
      <c r="H93" s="17" t="e">
        <f>H94+#REF!+#REF!</f>
        <v>#REF!</v>
      </c>
      <c r="I93" s="17" t="e">
        <f>I94+#REF!+#REF!</f>
        <v>#REF!</v>
      </c>
      <c r="J93" s="52" t="e">
        <f>J94+#REF!+#REF!</f>
        <v>#REF!</v>
      </c>
      <c r="K93" s="244"/>
      <c r="L93" s="63">
        <f>L94</f>
        <v>0</v>
      </c>
      <c r="M93" s="242">
        <f>M94</f>
        <v>0</v>
      </c>
      <c r="N93" s="74">
        <f>N94</f>
        <v>0</v>
      </c>
    </row>
    <row r="94" spans="1:14" ht="56.25" hidden="1">
      <c r="A94" s="260" t="s">
        <v>331</v>
      </c>
      <c r="B94" s="13" t="s">
        <v>144</v>
      </c>
      <c r="C94" s="4" t="s">
        <v>75</v>
      </c>
      <c r="D94" s="4" t="s">
        <v>69</v>
      </c>
      <c r="E94" s="4" t="s">
        <v>323</v>
      </c>
      <c r="F94" s="4">
        <v>200</v>
      </c>
      <c r="G94" s="42">
        <v>180187</v>
      </c>
      <c r="H94" s="31">
        <v>134554.5</v>
      </c>
      <c r="I94" s="36">
        <f>H94/G94</f>
        <v>0.746749210542381</v>
      </c>
      <c r="J94" s="43">
        <f>H94-G94</f>
        <v>-45632.5</v>
      </c>
      <c r="K94" s="293"/>
      <c r="L94" s="33">
        <v>0</v>
      </c>
      <c r="M94" s="68"/>
      <c r="N94" s="116"/>
    </row>
    <row r="95" spans="1:14" s="15" customFormat="1" ht="168.75" hidden="1">
      <c r="A95" s="260" t="s">
        <v>325</v>
      </c>
      <c r="B95" s="9" t="s">
        <v>144</v>
      </c>
      <c r="C95" s="10" t="s">
        <v>75</v>
      </c>
      <c r="D95" s="10" t="s">
        <v>69</v>
      </c>
      <c r="E95" s="10" t="s">
        <v>326</v>
      </c>
      <c r="F95" s="4"/>
      <c r="G95" s="17" t="e">
        <f>G96+#REF!+#REF!+G101+#REF!</f>
        <v>#REF!</v>
      </c>
      <c r="H95" s="17" t="e">
        <f>H96+#REF!+#REF!</f>
        <v>#REF!</v>
      </c>
      <c r="I95" s="17" t="e">
        <f>I96+#REF!+#REF!</f>
        <v>#REF!</v>
      </c>
      <c r="J95" s="52" t="e">
        <f>J96+#REF!+#REF!</f>
        <v>#REF!</v>
      </c>
      <c r="K95" s="244"/>
      <c r="L95" s="63">
        <f>L96</f>
        <v>0</v>
      </c>
      <c r="M95" s="242">
        <f>M96</f>
        <v>0</v>
      </c>
      <c r="N95" s="74">
        <f>N96</f>
        <v>0</v>
      </c>
    </row>
    <row r="96" spans="1:14" ht="56.25" hidden="1">
      <c r="A96" s="260" t="s">
        <v>330</v>
      </c>
      <c r="B96" s="13" t="s">
        <v>144</v>
      </c>
      <c r="C96" s="4" t="s">
        <v>75</v>
      </c>
      <c r="D96" s="4" t="s">
        <v>69</v>
      </c>
      <c r="E96" s="4" t="s">
        <v>326</v>
      </c>
      <c r="F96" s="4">
        <v>200</v>
      </c>
      <c r="G96" s="42">
        <v>180187</v>
      </c>
      <c r="H96" s="31">
        <v>134554.5</v>
      </c>
      <c r="I96" s="36">
        <f>H96/G96</f>
        <v>0.746749210542381</v>
      </c>
      <c r="J96" s="43">
        <f>H96-G96</f>
        <v>-45632.5</v>
      </c>
      <c r="K96" s="293"/>
      <c r="L96" s="33">
        <v>0</v>
      </c>
      <c r="M96" s="68"/>
      <c r="N96" s="116"/>
    </row>
    <row r="97" spans="1:14" s="15" customFormat="1" ht="187.5" hidden="1">
      <c r="A97" s="260" t="s">
        <v>327</v>
      </c>
      <c r="B97" s="9" t="s">
        <v>144</v>
      </c>
      <c r="C97" s="10" t="s">
        <v>75</v>
      </c>
      <c r="D97" s="10" t="s">
        <v>69</v>
      </c>
      <c r="E97" s="10" t="s">
        <v>328</v>
      </c>
      <c r="F97" s="4"/>
      <c r="G97" s="17" t="e">
        <f>G98+#REF!+#REF!+G103+#REF!</f>
        <v>#REF!</v>
      </c>
      <c r="H97" s="17" t="e">
        <f>H98+#REF!+#REF!</f>
        <v>#REF!</v>
      </c>
      <c r="I97" s="17" t="e">
        <f>I98+#REF!+#REF!</f>
        <v>#REF!</v>
      </c>
      <c r="J97" s="52" t="e">
        <f>J98+#REF!+#REF!</f>
        <v>#REF!</v>
      </c>
      <c r="K97" s="244"/>
      <c r="L97" s="133">
        <f>L98</f>
        <v>0</v>
      </c>
      <c r="M97" s="242">
        <f>M98</f>
        <v>0</v>
      </c>
      <c r="N97" s="74">
        <f>N98</f>
        <v>0</v>
      </c>
    </row>
    <row r="98" spans="1:14" ht="56.25" hidden="1">
      <c r="A98" s="260" t="s">
        <v>329</v>
      </c>
      <c r="B98" s="13" t="s">
        <v>144</v>
      </c>
      <c r="C98" s="4" t="s">
        <v>75</v>
      </c>
      <c r="D98" s="4" t="s">
        <v>69</v>
      </c>
      <c r="E98" s="4" t="s">
        <v>328</v>
      </c>
      <c r="F98" s="4">
        <v>200</v>
      </c>
      <c r="G98" s="42">
        <v>180187</v>
      </c>
      <c r="H98" s="31">
        <v>134554.5</v>
      </c>
      <c r="I98" s="36">
        <f>H98/G98</f>
        <v>0.746749210542381</v>
      </c>
      <c r="J98" s="43">
        <f>H98-G98</f>
        <v>-45632.5</v>
      </c>
      <c r="K98" s="293"/>
      <c r="L98" s="131"/>
      <c r="M98" s="68"/>
      <c r="N98" s="116"/>
    </row>
    <row r="99" spans="1:17" s="15" customFormat="1" ht="206.25" hidden="1">
      <c r="A99" s="260" t="s">
        <v>389</v>
      </c>
      <c r="B99" s="13" t="s">
        <v>144</v>
      </c>
      <c r="C99" s="4" t="s">
        <v>75</v>
      </c>
      <c r="D99" s="4" t="s">
        <v>69</v>
      </c>
      <c r="E99" s="10" t="s">
        <v>318</v>
      </c>
      <c r="F99" s="4"/>
      <c r="G99" s="17" t="e">
        <f>G100+#REF!+#REF!+G101+#REF!</f>
        <v>#REF!</v>
      </c>
      <c r="H99" s="17" t="e">
        <f>H100+#REF!+#REF!</f>
        <v>#REF!</v>
      </c>
      <c r="I99" s="17" t="e">
        <f>I100+#REF!+#REF!</f>
        <v>#REF!</v>
      </c>
      <c r="J99" s="52" t="e">
        <f>J100+#REF!+#REF!</f>
        <v>#REF!</v>
      </c>
      <c r="K99" s="244"/>
      <c r="L99" s="63">
        <f>L100+L101</f>
        <v>0</v>
      </c>
      <c r="M99" s="242">
        <f>M100+M101</f>
        <v>0</v>
      </c>
      <c r="N99" s="74">
        <f>N100+N101</f>
        <v>220366</v>
      </c>
      <c r="P99" s="15" t="e">
        <f>#REF!</f>
        <v>#REF!</v>
      </c>
      <c r="Q99" s="15" t="s">
        <v>398</v>
      </c>
    </row>
    <row r="100" spans="1:14" ht="54" customHeight="1" hidden="1">
      <c r="A100" s="260" t="s">
        <v>301</v>
      </c>
      <c r="B100" s="13" t="s">
        <v>144</v>
      </c>
      <c r="C100" s="4" t="s">
        <v>75</v>
      </c>
      <c r="D100" s="4" t="s">
        <v>69</v>
      </c>
      <c r="E100" s="4" t="s">
        <v>318</v>
      </c>
      <c r="F100" s="4">
        <v>100</v>
      </c>
      <c r="G100" s="42">
        <v>180187</v>
      </c>
      <c r="H100" s="31">
        <v>134554.5</v>
      </c>
      <c r="I100" s="36">
        <f>H100/G100</f>
        <v>0.746749210542381</v>
      </c>
      <c r="J100" s="43">
        <f>H100-G100</f>
        <v>-45632.5</v>
      </c>
      <c r="K100" s="293"/>
      <c r="L100" s="131"/>
      <c r="M100" s="68"/>
      <c r="N100" s="116">
        <v>216538</v>
      </c>
    </row>
    <row r="101" spans="1:14" ht="75" hidden="1">
      <c r="A101" s="260" t="s">
        <v>302</v>
      </c>
      <c r="B101" s="13" t="s">
        <v>144</v>
      </c>
      <c r="C101" s="4" t="s">
        <v>75</v>
      </c>
      <c r="D101" s="4" t="s">
        <v>69</v>
      </c>
      <c r="E101" s="4" t="s">
        <v>318</v>
      </c>
      <c r="F101" s="4">
        <v>200</v>
      </c>
      <c r="G101" s="42">
        <v>3771</v>
      </c>
      <c r="H101" s="31">
        <v>134554.5</v>
      </c>
      <c r="I101" s="36">
        <f>H101/G101</f>
        <v>35.68138424821002</v>
      </c>
      <c r="J101" s="43">
        <f>H101-G101</f>
        <v>130783.5</v>
      </c>
      <c r="K101" s="293"/>
      <c r="L101" s="131"/>
      <c r="M101" s="68"/>
      <c r="N101" s="116">
        <v>3828</v>
      </c>
    </row>
    <row r="102" spans="1:14" ht="78" customHeight="1" hidden="1">
      <c r="A102" s="260" t="s">
        <v>319</v>
      </c>
      <c r="B102" s="13" t="s">
        <v>144</v>
      </c>
      <c r="C102" s="10" t="s">
        <v>75</v>
      </c>
      <c r="D102" s="10" t="s">
        <v>69</v>
      </c>
      <c r="E102" s="10" t="s">
        <v>320</v>
      </c>
      <c r="F102" s="10"/>
      <c r="G102" s="37">
        <v>2219</v>
      </c>
      <c r="H102" s="11">
        <v>8943.5</v>
      </c>
      <c r="I102" s="36">
        <f>H102/G102</f>
        <v>4.030419107706174</v>
      </c>
      <c r="J102" s="43">
        <f>H102-G102</f>
        <v>6724.5</v>
      </c>
      <c r="K102" s="293"/>
      <c r="L102" s="60">
        <f>L103</f>
        <v>0</v>
      </c>
      <c r="M102" s="115">
        <f>M103</f>
        <v>0</v>
      </c>
      <c r="N102" s="80">
        <f>N103</f>
        <v>2623</v>
      </c>
    </row>
    <row r="103" spans="1:14" ht="43.5" customHeight="1" hidden="1">
      <c r="A103" s="260" t="s">
        <v>302</v>
      </c>
      <c r="B103" s="13" t="s">
        <v>144</v>
      </c>
      <c r="C103" s="4" t="s">
        <v>75</v>
      </c>
      <c r="D103" s="4" t="s">
        <v>69</v>
      </c>
      <c r="E103" s="4" t="s">
        <v>320</v>
      </c>
      <c r="F103" s="4">
        <v>200</v>
      </c>
      <c r="G103" s="37">
        <v>2219</v>
      </c>
      <c r="H103" s="11">
        <v>8943.5</v>
      </c>
      <c r="I103" s="36">
        <f>H103/G103</f>
        <v>4.030419107706174</v>
      </c>
      <c r="J103" s="43">
        <f>H103-G103</f>
        <v>6724.5</v>
      </c>
      <c r="K103" s="293"/>
      <c r="L103" s="33"/>
      <c r="M103" s="68"/>
      <c r="N103" s="116">
        <v>2623</v>
      </c>
    </row>
    <row r="104" spans="1:14" ht="39.75" customHeight="1" hidden="1">
      <c r="A104" s="260" t="s">
        <v>368</v>
      </c>
      <c r="B104" s="9" t="s">
        <v>144</v>
      </c>
      <c r="C104" s="10" t="s">
        <v>75</v>
      </c>
      <c r="D104" s="10" t="s">
        <v>69</v>
      </c>
      <c r="E104" s="10" t="s">
        <v>370</v>
      </c>
      <c r="F104" s="10"/>
      <c r="G104" s="11">
        <f>G105+G107+G106</f>
        <v>21210.2</v>
      </c>
      <c r="H104" s="11">
        <f>H105+H107+H106</f>
        <v>26830.5</v>
      </c>
      <c r="I104" s="11">
        <f>I105+I107+I106</f>
        <v>7454.9269104623445</v>
      </c>
      <c r="J104" s="47">
        <f>J105+J107+J106</f>
        <v>5620.299999999999</v>
      </c>
      <c r="K104" s="236"/>
      <c r="L104" s="61">
        <f>L105</f>
        <v>0</v>
      </c>
      <c r="M104" s="238">
        <f>M105</f>
        <v>0</v>
      </c>
      <c r="N104" s="71">
        <f>N105</f>
        <v>0</v>
      </c>
    </row>
    <row r="105" spans="1:14" ht="40.5" customHeight="1" hidden="1">
      <c r="A105" s="260" t="s">
        <v>369</v>
      </c>
      <c r="B105" s="13" t="s">
        <v>144</v>
      </c>
      <c r="C105" s="4" t="s">
        <v>75</v>
      </c>
      <c r="D105" s="4" t="s">
        <v>69</v>
      </c>
      <c r="E105" s="4" t="s">
        <v>370</v>
      </c>
      <c r="F105" s="4">
        <v>200</v>
      </c>
      <c r="G105" s="12">
        <v>1.2</v>
      </c>
      <c r="H105" s="11">
        <f>H106</f>
        <v>8943.5</v>
      </c>
      <c r="I105" s="36">
        <f>H105/G105</f>
        <v>7452.916666666667</v>
      </c>
      <c r="J105" s="43">
        <f>H105-G105</f>
        <v>8942.3</v>
      </c>
      <c r="K105" s="293"/>
      <c r="L105" s="33"/>
      <c r="M105" s="68"/>
      <c r="N105" s="116"/>
    </row>
    <row r="106" spans="1:14" ht="39" customHeight="1" hidden="1">
      <c r="A106" s="260" t="s">
        <v>371</v>
      </c>
      <c r="B106" s="9" t="s">
        <v>144</v>
      </c>
      <c r="C106" s="10" t="s">
        <v>75</v>
      </c>
      <c r="D106" s="10" t="s">
        <v>69</v>
      </c>
      <c r="E106" s="10" t="s">
        <v>372</v>
      </c>
      <c r="F106" s="4"/>
      <c r="G106" s="31">
        <v>6350.4</v>
      </c>
      <c r="H106" s="11">
        <v>8943.5</v>
      </c>
      <c r="I106" s="36">
        <f>H106/G106</f>
        <v>1.4083364827412448</v>
      </c>
      <c r="J106" s="43">
        <f>H106-G106</f>
        <v>2593.1000000000004</v>
      </c>
      <c r="K106" s="293"/>
      <c r="L106" s="33">
        <f>L107</f>
        <v>0</v>
      </c>
      <c r="M106" s="237">
        <f>M107</f>
        <v>0</v>
      </c>
      <c r="N106" s="72">
        <f>N107</f>
        <v>0</v>
      </c>
    </row>
    <row r="107" spans="1:14" ht="36.75" customHeight="1" hidden="1">
      <c r="A107" s="260" t="s">
        <v>373</v>
      </c>
      <c r="B107" s="13" t="s">
        <v>144</v>
      </c>
      <c r="C107" s="4" t="s">
        <v>75</v>
      </c>
      <c r="D107" s="4" t="s">
        <v>69</v>
      </c>
      <c r="E107" s="4" t="s">
        <v>372</v>
      </c>
      <c r="F107" s="4">
        <v>200</v>
      </c>
      <c r="G107" s="31">
        <v>14858.6</v>
      </c>
      <c r="H107" s="11">
        <v>8943.5</v>
      </c>
      <c r="I107" s="36">
        <f>H107/G107</f>
        <v>0.6019073129366158</v>
      </c>
      <c r="J107" s="43">
        <f>H107-G107</f>
        <v>-5915.1</v>
      </c>
      <c r="K107" s="293"/>
      <c r="L107" s="33"/>
      <c r="M107" s="68"/>
      <c r="N107" s="116"/>
    </row>
    <row r="108" spans="1:14" ht="54.75" customHeight="1" hidden="1">
      <c r="A108" s="260" t="s">
        <v>374</v>
      </c>
      <c r="B108" s="9" t="s">
        <v>144</v>
      </c>
      <c r="C108" s="10" t="s">
        <v>75</v>
      </c>
      <c r="D108" s="10" t="s">
        <v>69</v>
      </c>
      <c r="E108" s="10" t="s">
        <v>376</v>
      </c>
      <c r="F108" s="4"/>
      <c r="G108" s="31">
        <v>6350.4</v>
      </c>
      <c r="H108" s="11">
        <v>8943.5</v>
      </c>
      <c r="I108" s="36">
        <f>H108/G108</f>
        <v>1.4083364827412448</v>
      </c>
      <c r="J108" s="43">
        <f>H108-G108</f>
        <v>2593.1000000000004</v>
      </c>
      <c r="K108" s="293"/>
      <c r="L108" s="33">
        <f>L109</f>
        <v>0</v>
      </c>
      <c r="M108" s="237">
        <f>M109</f>
        <v>0</v>
      </c>
      <c r="N108" s="72">
        <f>N109</f>
        <v>0</v>
      </c>
    </row>
    <row r="109" spans="1:14" ht="36.75" customHeight="1" hidden="1">
      <c r="A109" s="260" t="s">
        <v>375</v>
      </c>
      <c r="B109" s="13" t="s">
        <v>144</v>
      </c>
      <c r="C109" s="4" t="s">
        <v>75</v>
      </c>
      <c r="D109" s="4" t="s">
        <v>69</v>
      </c>
      <c r="E109" s="4" t="s">
        <v>376</v>
      </c>
      <c r="F109" s="4">
        <v>200</v>
      </c>
      <c r="G109" s="31">
        <v>14858.6</v>
      </c>
      <c r="H109" s="11">
        <v>8943.5</v>
      </c>
      <c r="I109" s="36">
        <f>H109/G109</f>
        <v>0.6019073129366158</v>
      </c>
      <c r="J109" s="43">
        <f>H109-G109</f>
        <v>-5915.1</v>
      </c>
      <c r="K109" s="293"/>
      <c r="L109" s="33"/>
      <c r="M109" s="68"/>
      <c r="N109" s="116"/>
    </row>
    <row r="110" spans="1:14" ht="24.75" customHeight="1" hidden="1">
      <c r="A110" s="261" t="s">
        <v>77</v>
      </c>
      <c r="B110" s="89" t="s">
        <v>144</v>
      </c>
      <c r="C110" s="25" t="s">
        <v>75</v>
      </c>
      <c r="D110" s="25" t="s">
        <v>72</v>
      </c>
      <c r="E110" s="25"/>
      <c r="F110" s="25"/>
      <c r="G110" s="27">
        <f>G111+G112</f>
        <v>5.3</v>
      </c>
      <c r="H110" s="27">
        <f>H111+H112</f>
        <v>1.4</v>
      </c>
      <c r="I110" s="27">
        <f>I111+I112</f>
        <v>0.7134615384615384</v>
      </c>
      <c r="J110" s="49">
        <f>J111+J112</f>
        <v>-3.9</v>
      </c>
      <c r="K110" s="296"/>
      <c r="L110" s="64">
        <f aca="true" t="shared" si="11" ref="L110:N111">L111</f>
        <v>0</v>
      </c>
      <c r="M110" s="235">
        <f t="shared" si="11"/>
        <v>0</v>
      </c>
      <c r="N110" s="75">
        <f t="shared" si="11"/>
        <v>49</v>
      </c>
    </row>
    <row r="111" spans="1:14" ht="56.25" hidden="1">
      <c r="A111" s="260" t="s">
        <v>322</v>
      </c>
      <c r="B111" s="9" t="s">
        <v>144</v>
      </c>
      <c r="C111" s="10" t="s">
        <v>75</v>
      </c>
      <c r="D111" s="10" t="s">
        <v>72</v>
      </c>
      <c r="E111" s="10" t="s">
        <v>321</v>
      </c>
      <c r="F111" s="4"/>
      <c r="G111" s="12">
        <v>4</v>
      </c>
      <c r="H111" s="11">
        <f>H112</f>
        <v>0.7</v>
      </c>
      <c r="I111" s="36">
        <f>H111/G111</f>
        <v>0.175</v>
      </c>
      <c r="J111" s="43">
        <f>H111-G111</f>
        <v>-3.3</v>
      </c>
      <c r="K111" s="293"/>
      <c r="L111" s="60">
        <f t="shared" si="11"/>
        <v>0</v>
      </c>
      <c r="M111" s="115">
        <f t="shared" si="11"/>
        <v>0</v>
      </c>
      <c r="N111" s="80">
        <f t="shared" si="11"/>
        <v>49</v>
      </c>
    </row>
    <row r="112" spans="1:14" s="15" customFormat="1" ht="62.25" customHeight="1" hidden="1">
      <c r="A112" s="260" t="s">
        <v>303</v>
      </c>
      <c r="B112" s="13" t="s">
        <v>144</v>
      </c>
      <c r="C112" s="4" t="s">
        <v>75</v>
      </c>
      <c r="D112" s="4" t="s">
        <v>72</v>
      </c>
      <c r="E112" s="4" t="s">
        <v>321</v>
      </c>
      <c r="F112" s="4">
        <v>100</v>
      </c>
      <c r="G112" s="31">
        <v>1.3</v>
      </c>
      <c r="H112" s="11">
        <v>0.7</v>
      </c>
      <c r="I112" s="36">
        <f>H112/G112</f>
        <v>0.5384615384615384</v>
      </c>
      <c r="J112" s="43">
        <f>H112-G112</f>
        <v>-0.6000000000000001</v>
      </c>
      <c r="K112" s="293"/>
      <c r="L112" s="33"/>
      <c r="M112" s="78"/>
      <c r="N112" s="119">
        <v>49</v>
      </c>
    </row>
    <row r="113" spans="1:14" ht="25.5" customHeight="1" hidden="1">
      <c r="A113" s="261" t="s">
        <v>27</v>
      </c>
      <c r="B113" s="26" t="s">
        <v>144</v>
      </c>
      <c r="C113" s="25" t="s">
        <v>75</v>
      </c>
      <c r="D113" s="25" t="s">
        <v>75</v>
      </c>
      <c r="E113" s="25"/>
      <c r="F113" s="25"/>
      <c r="G113" s="27" t="e">
        <f>G114+#REF!+G118+#REF!</f>
        <v>#REF!</v>
      </c>
      <c r="H113" s="27" t="e">
        <f>H114+#REF!+H118+#REF!</f>
        <v>#REF!</v>
      </c>
      <c r="I113" s="27" t="e">
        <f>I114+#REF!+I118+#REF!</f>
        <v>#REF!</v>
      </c>
      <c r="J113" s="49" t="e">
        <f>J114+#REF!+J118+#REF!</f>
        <v>#REF!</v>
      </c>
      <c r="K113" s="296"/>
      <c r="L113" s="64">
        <f>L117+L114</f>
        <v>0</v>
      </c>
      <c r="M113" s="235">
        <f>M117+M114</f>
        <v>0</v>
      </c>
      <c r="N113" s="75">
        <f>N117+N114</f>
        <v>1581.1000000000001</v>
      </c>
    </row>
    <row r="114" spans="1:14" ht="60.75" customHeight="1" hidden="1">
      <c r="A114" s="259" t="s">
        <v>354</v>
      </c>
      <c r="B114" s="9" t="s">
        <v>144</v>
      </c>
      <c r="C114" s="10" t="s">
        <v>75</v>
      </c>
      <c r="D114" s="10" t="s">
        <v>75</v>
      </c>
      <c r="E114" s="10" t="s">
        <v>355</v>
      </c>
      <c r="F114" s="10"/>
      <c r="G114" s="11">
        <f aca="true" t="shared" si="12" ref="G114:N114">G116</f>
        <v>14</v>
      </c>
      <c r="H114" s="11">
        <f t="shared" si="12"/>
        <v>0.2</v>
      </c>
      <c r="I114" s="11">
        <f t="shared" si="12"/>
        <v>0.014285714285714287</v>
      </c>
      <c r="J114" s="47">
        <f t="shared" si="12"/>
        <v>-13.8</v>
      </c>
      <c r="K114" s="236"/>
      <c r="L114" s="61">
        <f t="shared" si="12"/>
        <v>0</v>
      </c>
      <c r="M114" s="238">
        <f t="shared" si="12"/>
        <v>0</v>
      </c>
      <c r="N114" s="71">
        <f t="shared" si="12"/>
        <v>21.2</v>
      </c>
    </row>
    <row r="115" spans="1:14" s="15" customFormat="1" ht="60.75" customHeight="1" hidden="1">
      <c r="A115" s="260" t="s">
        <v>356</v>
      </c>
      <c r="B115" s="13" t="s">
        <v>144</v>
      </c>
      <c r="C115" s="4" t="s">
        <v>75</v>
      </c>
      <c r="D115" s="4" t="s">
        <v>75</v>
      </c>
      <c r="E115" s="4" t="s">
        <v>357</v>
      </c>
      <c r="F115" s="4"/>
      <c r="G115" s="12"/>
      <c r="H115" s="31">
        <f>H116</f>
        <v>0.2</v>
      </c>
      <c r="I115" s="36" t="e">
        <f>H115/G115</f>
        <v>#DIV/0!</v>
      </c>
      <c r="J115" s="43">
        <f>H115-G115</f>
        <v>0.2</v>
      </c>
      <c r="K115" s="293"/>
      <c r="L115" s="60">
        <f>L116</f>
        <v>0</v>
      </c>
      <c r="M115" s="115">
        <f>M116</f>
        <v>0</v>
      </c>
      <c r="N115" s="80">
        <f>N116</f>
        <v>21.2</v>
      </c>
    </row>
    <row r="116" spans="1:14" ht="43.5" customHeight="1" hidden="1">
      <c r="A116" s="260" t="s">
        <v>304</v>
      </c>
      <c r="B116" s="13" t="s">
        <v>144</v>
      </c>
      <c r="C116" s="4" t="s">
        <v>75</v>
      </c>
      <c r="D116" s="4" t="s">
        <v>75</v>
      </c>
      <c r="E116" s="4" t="s">
        <v>357</v>
      </c>
      <c r="F116" s="4">
        <v>200</v>
      </c>
      <c r="G116" s="31">
        <v>14</v>
      </c>
      <c r="H116" s="11">
        <v>0.2</v>
      </c>
      <c r="I116" s="36">
        <f>H116/G116</f>
        <v>0.014285714285714287</v>
      </c>
      <c r="J116" s="43">
        <f>H116-G116</f>
        <v>-13.8</v>
      </c>
      <c r="K116" s="293"/>
      <c r="L116" s="33"/>
      <c r="M116" s="68"/>
      <c r="N116" s="116">
        <v>21.2</v>
      </c>
    </row>
    <row r="117" spans="1:14" ht="75" customHeight="1" hidden="1">
      <c r="A117" s="259" t="s">
        <v>344</v>
      </c>
      <c r="B117" s="9" t="s">
        <v>144</v>
      </c>
      <c r="C117" s="10" t="s">
        <v>75</v>
      </c>
      <c r="D117" s="10" t="s">
        <v>75</v>
      </c>
      <c r="E117" s="10" t="s">
        <v>343</v>
      </c>
      <c r="F117" s="10"/>
      <c r="G117" s="11"/>
      <c r="H117" s="11" t="e">
        <f>H118+#REF!</f>
        <v>#REF!</v>
      </c>
      <c r="I117" s="11" t="e">
        <f>I118+#REF!</f>
        <v>#REF!</v>
      </c>
      <c r="J117" s="47" t="e">
        <f>J118+#REF!</f>
        <v>#REF!</v>
      </c>
      <c r="K117" s="236"/>
      <c r="L117" s="61">
        <f>L118+L124+L121</f>
        <v>0</v>
      </c>
      <c r="M117" s="238">
        <f>M118+M124+M121</f>
        <v>0</v>
      </c>
      <c r="N117" s="71">
        <f>N118+N124+N121</f>
        <v>1559.9</v>
      </c>
    </row>
    <row r="118" spans="1:14" ht="22.5" customHeight="1" hidden="1">
      <c r="A118" s="260" t="s">
        <v>347</v>
      </c>
      <c r="B118" s="9" t="s">
        <v>144</v>
      </c>
      <c r="C118" s="10" t="s">
        <v>75</v>
      </c>
      <c r="D118" s="10" t="s">
        <v>75</v>
      </c>
      <c r="E118" s="10" t="s">
        <v>346</v>
      </c>
      <c r="F118" s="10"/>
      <c r="G118" s="11"/>
      <c r="H118" s="11" t="e">
        <f>#REF!+H119</f>
        <v>#REF!</v>
      </c>
      <c r="I118" s="11" t="e">
        <f>#REF!+I119</f>
        <v>#REF!</v>
      </c>
      <c r="J118" s="47" t="e">
        <f>#REF!+J119</f>
        <v>#REF!</v>
      </c>
      <c r="K118" s="236"/>
      <c r="L118" s="61">
        <f>L119+L120</f>
        <v>0</v>
      </c>
      <c r="M118" s="238">
        <f>M119+M120</f>
        <v>0</v>
      </c>
      <c r="N118" s="71">
        <f>N119+N120</f>
        <v>470.9</v>
      </c>
    </row>
    <row r="119" spans="1:14" ht="57.75" customHeight="1" hidden="1">
      <c r="A119" s="260" t="s">
        <v>303</v>
      </c>
      <c r="B119" s="13" t="s">
        <v>144</v>
      </c>
      <c r="C119" s="4" t="s">
        <v>75</v>
      </c>
      <c r="D119" s="4" t="s">
        <v>75</v>
      </c>
      <c r="E119" s="4" t="s">
        <v>346</v>
      </c>
      <c r="F119" s="4">
        <v>100</v>
      </c>
      <c r="G119" s="31">
        <v>234.6</v>
      </c>
      <c r="H119" s="31">
        <v>425.4</v>
      </c>
      <c r="I119" s="36">
        <f>H119/G119</f>
        <v>1.813299232736573</v>
      </c>
      <c r="J119" s="43">
        <f>H119-G119</f>
        <v>190.79999999999998</v>
      </c>
      <c r="K119" s="293"/>
      <c r="L119" s="33"/>
      <c r="M119" s="68"/>
      <c r="N119" s="116">
        <v>294.3</v>
      </c>
    </row>
    <row r="120" spans="1:14" ht="39" customHeight="1" hidden="1">
      <c r="A120" s="260" t="s">
        <v>304</v>
      </c>
      <c r="B120" s="13" t="s">
        <v>144</v>
      </c>
      <c r="C120" s="4" t="s">
        <v>75</v>
      </c>
      <c r="D120" s="4" t="s">
        <v>75</v>
      </c>
      <c r="E120" s="4" t="s">
        <v>346</v>
      </c>
      <c r="F120" s="4">
        <v>200</v>
      </c>
      <c r="G120" s="31">
        <v>682.6</v>
      </c>
      <c r="H120" s="31">
        <v>425.4</v>
      </c>
      <c r="I120" s="36">
        <f>H120/G120</f>
        <v>0.6232053911514795</v>
      </c>
      <c r="J120" s="43">
        <f>H120-G120</f>
        <v>-257.20000000000005</v>
      </c>
      <c r="K120" s="293"/>
      <c r="L120" s="33"/>
      <c r="M120" s="68"/>
      <c r="N120" s="116">
        <v>176.6</v>
      </c>
    </row>
    <row r="121" spans="1:14" ht="39" customHeight="1" hidden="1">
      <c r="A121" s="260" t="s">
        <v>353</v>
      </c>
      <c r="B121" s="13" t="s">
        <v>144</v>
      </c>
      <c r="C121" s="10" t="s">
        <v>75</v>
      </c>
      <c r="D121" s="10" t="s">
        <v>75</v>
      </c>
      <c r="E121" s="10" t="s">
        <v>350</v>
      </c>
      <c r="F121" s="10"/>
      <c r="G121" s="11">
        <f>G123</f>
        <v>615.9</v>
      </c>
      <c r="H121" s="11">
        <f>H123</f>
        <v>0</v>
      </c>
      <c r="I121" s="11">
        <f>I123</f>
        <v>0</v>
      </c>
      <c r="J121" s="47">
        <f>J123</f>
        <v>0</v>
      </c>
      <c r="K121" s="236"/>
      <c r="L121" s="61">
        <f>L122+L123</f>
        <v>0</v>
      </c>
      <c r="M121" s="236">
        <f>M122+M123</f>
        <v>0</v>
      </c>
      <c r="N121" s="71"/>
    </row>
    <row r="122" spans="1:14" s="15" customFormat="1" ht="37.5" customHeight="1" hidden="1">
      <c r="A122" s="260" t="s">
        <v>351</v>
      </c>
      <c r="B122" s="13" t="s">
        <v>144</v>
      </c>
      <c r="C122" s="4" t="s">
        <v>75</v>
      </c>
      <c r="D122" s="4" t="s">
        <v>75</v>
      </c>
      <c r="E122" s="4" t="s">
        <v>350</v>
      </c>
      <c r="F122" s="4">
        <v>100</v>
      </c>
      <c r="G122" s="12"/>
      <c r="H122" s="31">
        <f>H123</f>
        <v>0</v>
      </c>
      <c r="I122" s="36" t="e">
        <f>H122/G122</f>
        <v>#DIV/0!</v>
      </c>
      <c r="J122" s="43">
        <f>H122-G122</f>
        <v>0</v>
      </c>
      <c r="K122" s="293"/>
      <c r="L122" s="60"/>
      <c r="M122" s="78"/>
      <c r="N122" s="116"/>
    </row>
    <row r="123" spans="1:14" ht="45" customHeight="1" hidden="1">
      <c r="A123" s="260" t="s">
        <v>352</v>
      </c>
      <c r="B123" s="13" t="s">
        <v>144</v>
      </c>
      <c r="C123" s="4" t="s">
        <v>75</v>
      </c>
      <c r="D123" s="4" t="s">
        <v>75</v>
      </c>
      <c r="E123" s="4" t="s">
        <v>350</v>
      </c>
      <c r="F123" s="4">
        <v>200</v>
      </c>
      <c r="G123" s="31">
        <v>615.9</v>
      </c>
      <c r="H123" s="11"/>
      <c r="I123" s="36"/>
      <c r="J123" s="43"/>
      <c r="K123" s="293"/>
      <c r="L123" s="33"/>
      <c r="M123" s="68"/>
      <c r="N123" s="116"/>
    </row>
    <row r="124" spans="1:14" ht="40.5" customHeight="1" hidden="1">
      <c r="A124" s="260" t="s">
        <v>348</v>
      </c>
      <c r="B124" s="9" t="s">
        <v>144</v>
      </c>
      <c r="C124" s="10" t="s">
        <v>75</v>
      </c>
      <c r="D124" s="10" t="s">
        <v>75</v>
      </c>
      <c r="E124" s="10" t="s">
        <v>349</v>
      </c>
      <c r="F124" s="10"/>
      <c r="G124" s="11"/>
      <c r="H124" s="11" t="e">
        <f aca="true" t="shared" si="13" ref="H124:J125">H126+H127</f>
        <v>#REF!</v>
      </c>
      <c r="I124" s="11" t="e">
        <f t="shared" si="13"/>
        <v>#REF!</v>
      </c>
      <c r="J124" s="47" t="e">
        <f t="shared" si="13"/>
        <v>#REF!</v>
      </c>
      <c r="K124" s="236"/>
      <c r="L124" s="61">
        <f>L125</f>
        <v>0</v>
      </c>
      <c r="M124" s="238">
        <f>M125</f>
        <v>0</v>
      </c>
      <c r="N124" s="71">
        <f>N125</f>
        <v>1089</v>
      </c>
    </row>
    <row r="125" spans="1:14" ht="40.5" customHeight="1" hidden="1">
      <c r="A125" s="260" t="s">
        <v>304</v>
      </c>
      <c r="B125" s="13" t="s">
        <v>144</v>
      </c>
      <c r="C125" s="4" t="s">
        <v>75</v>
      </c>
      <c r="D125" s="4" t="s">
        <v>75</v>
      </c>
      <c r="E125" s="4" t="s">
        <v>349</v>
      </c>
      <c r="F125" s="4">
        <v>200</v>
      </c>
      <c r="G125" s="11"/>
      <c r="H125" s="11">
        <f t="shared" si="13"/>
        <v>7310.799999999999</v>
      </c>
      <c r="I125" s="11">
        <f t="shared" si="13"/>
        <v>593.3507880754272</v>
      </c>
      <c r="J125" s="47">
        <f t="shared" si="13"/>
        <v>3177.2</v>
      </c>
      <c r="K125" s="236"/>
      <c r="L125" s="34"/>
      <c r="M125" s="68"/>
      <c r="N125" s="116">
        <v>1089</v>
      </c>
    </row>
    <row r="126" spans="1:14" ht="26.25" customHeight="1" hidden="1">
      <c r="A126" s="264" t="s">
        <v>28</v>
      </c>
      <c r="B126" s="84" t="s">
        <v>144</v>
      </c>
      <c r="C126" s="85" t="s">
        <v>75</v>
      </c>
      <c r="D126" s="85" t="s">
        <v>71</v>
      </c>
      <c r="E126" s="86"/>
      <c r="F126" s="86"/>
      <c r="G126" s="87" t="e">
        <f>G127+G134+G138</f>
        <v>#REF!</v>
      </c>
      <c r="H126" s="87" t="e">
        <f>H127+H134</f>
        <v>#REF!</v>
      </c>
      <c r="I126" s="87" t="e">
        <f>I127+I134</f>
        <v>#REF!</v>
      </c>
      <c r="J126" s="88" t="e">
        <f>J127+J134</f>
        <v>#REF!</v>
      </c>
      <c r="K126" s="300"/>
      <c r="L126" s="110">
        <f>L127+L131+L134+L144+L146+L148+L142</f>
        <v>0</v>
      </c>
      <c r="M126" s="243" t="e">
        <f>M127+M131+M134+M144+M146+M148</f>
        <v>#REF!</v>
      </c>
      <c r="N126" s="120">
        <f>N127+N131+N134+N144+N146+N148</f>
        <v>6423.6</v>
      </c>
    </row>
    <row r="127" spans="1:14" s="15" customFormat="1" ht="76.5" customHeight="1" hidden="1">
      <c r="A127" s="260" t="s">
        <v>6</v>
      </c>
      <c r="B127" s="9" t="s">
        <v>144</v>
      </c>
      <c r="C127" s="10" t="s">
        <v>75</v>
      </c>
      <c r="D127" s="10" t="s">
        <v>71</v>
      </c>
      <c r="E127" s="10" t="s">
        <v>227</v>
      </c>
      <c r="F127" s="10"/>
      <c r="G127" s="11">
        <f>G128+G129+G131</f>
        <v>2683.4</v>
      </c>
      <c r="H127" s="11">
        <f>H128+H129+H131</f>
        <v>5063.2</v>
      </c>
      <c r="I127" s="11">
        <f>I128+I129+I131</f>
        <v>592.2371224327753</v>
      </c>
      <c r="J127" s="47">
        <f>J128+J129+J131</f>
        <v>2947.8</v>
      </c>
      <c r="K127" s="236"/>
      <c r="L127" s="61">
        <f>L128+L129+L130</f>
        <v>0</v>
      </c>
      <c r="M127" s="238">
        <f>M128+M129+M130</f>
        <v>0</v>
      </c>
      <c r="N127" s="71">
        <f>N128+N129+N130</f>
        <v>2598.6</v>
      </c>
    </row>
    <row r="128" spans="1:14" s="15" customFormat="1" ht="58.5" customHeight="1" hidden="1">
      <c r="A128" s="260" t="s">
        <v>303</v>
      </c>
      <c r="B128" s="13" t="s">
        <v>144</v>
      </c>
      <c r="C128" s="4" t="s">
        <v>75</v>
      </c>
      <c r="D128" s="4" t="s">
        <v>71</v>
      </c>
      <c r="E128" s="4" t="s">
        <v>227</v>
      </c>
      <c r="F128" s="4">
        <v>100</v>
      </c>
      <c r="G128" s="12">
        <v>2018.2</v>
      </c>
      <c r="H128" s="11">
        <f>H129</f>
        <v>2247.6</v>
      </c>
      <c r="I128" s="36">
        <f>H128/G128</f>
        <v>1.1136656426518678</v>
      </c>
      <c r="J128" s="43">
        <f>H128-G128</f>
        <v>229.39999999999986</v>
      </c>
      <c r="K128" s="293"/>
      <c r="L128" s="33"/>
      <c r="M128" s="78"/>
      <c r="N128" s="119">
        <v>2232.8</v>
      </c>
    </row>
    <row r="129" spans="1:14" s="15" customFormat="1" ht="56.25" hidden="1">
      <c r="A129" s="260" t="s">
        <v>304</v>
      </c>
      <c r="B129" s="13" t="s">
        <v>144</v>
      </c>
      <c r="C129" s="4" t="s">
        <v>75</v>
      </c>
      <c r="D129" s="4" t="s">
        <v>71</v>
      </c>
      <c r="E129" s="4" t="s">
        <v>227</v>
      </c>
      <c r="F129" s="4">
        <v>200</v>
      </c>
      <c r="G129" s="12">
        <v>97.2</v>
      </c>
      <c r="H129" s="11">
        <f>H133</f>
        <v>2247.6</v>
      </c>
      <c r="I129" s="36">
        <f>H129/G129</f>
        <v>23.123456790123456</v>
      </c>
      <c r="J129" s="43">
        <f>H129-G129</f>
        <v>2150.4</v>
      </c>
      <c r="K129" s="293"/>
      <c r="L129" s="33"/>
      <c r="M129" s="78"/>
      <c r="N129" s="119">
        <v>351.2</v>
      </c>
    </row>
    <row r="130" spans="1:14" s="15" customFormat="1" ht="56.25" hidden="1">
      <c r="A130" s="260" t="s">
        <v>305</v>
      </c>
      <c r="B130" s="13" t="s">
        <v>144</v>
      </c>
      <c r="C130" s="4" t="s">
        <v>75</v>
      </c>
      <c r="D130" s="4" t="s">
        <v>71</v>
      </c>
      <c r="E130" s="4" t="s">
        <v>227</v>
      </c>
      <c r="F130" s="4">
        <v>850</v>
      </c>
      <c r="G130" s="12">
        <v>97.2</v>
      </c>
      <c r="H130" s="11" t="e">
        <f>#REF!</f>
        <v>#REF!</v>
      </c>
      <c r="I130" s="36" t="e">
        <f>H130/G130</f>
        <v>#REF!</v>
      </c>
      <c r="J130" s="43" t="e">
        <f>H130-G130</f>
        <v>#REF!</v>
      </c>
      <c r="K130" s="293"/>
      <c r="L130" s="33"/>
      <c r="M130" s="78"/>
      <c r="N130" s="119">
        <v>14.6</v>
      </c>
    </row>
    <row r="131" spans="1:14" ht="56.25" customHeight="1" hidden="1">
      <c r="A131" s="260" t="s">
        <v>332</v>
      </c>
      <c r="B131" s="9" t="s">
        <v>144</v>
      </c>
      <c r="C131" s="10" t="s">
        <v>75</v>
      </c>
      <c r="D131" s="10" t="s">
        <v>71</v>
      </c>
      <c r="E131" s="10" t="s">
        <v>273</v>
      </c>
      <c r="F131" s="4"/>
      <c r="G131" s="31">
        <f>G132+G133</f>
        <v>568</v>
      </c>
      <c r="H131" s="31">
        <v>568</v>
      </c>
      <c r="I131" s="31">
        <v>568</v>
      </c>
      <c r="J131" s="43">
        <v>568</v>
      </c>
      <c r="K131" s="293"/>
      <c r="L131" s="33"/>
      <c r="M131" s="237">
        <f>M132+M133</f>
        <v>0</v>
      </c>
      <c r="N131" s="72">
        <f>N132+N133</f>
        <v>502</v>
      </c>
    </row>
    <row r="132" spans="1:14" ht="55.5" customHeight="1" hidden="1">
      <c r="A132" s="260" t="s">
        <v>301</v>
      </c>
      <c r="B132" s="13" t="s">
        <v>144</v>
      </c>
      <c r="C132" s="4" t="s">
        <v>75</v>
      </c>
      <c r="D132" s="4" t="s">
        <v>71</v>
      </c>
      <c r="E132" s="4" t="s">
        <v>273</v>
      </c>
      <c r="F132" s="4">
        <v>100</v>
      </c>
      <c r="G132" s="31">
        <v>514.2</v>
      </c>
      <c r="H132" s="11">
        <v>2247.6</v>
      </c>
      <c r="I132" s="36">
        <f>H132/G132</f>
        <v>4.371061843640606</v>
      </c>
      <c r="J132" s="43">
        <f>H132-G132</f>
        <v>1733.3999999999999</v>
      </c>
      <c r="K132" s="293"/>
      <c r="L132" s="33"/>
      <c r="M132" s="68"/>
      <c r="N132" s="116">
        <v>453.1</v>
      </c>
    </row>
    <row r="133" spans="1:14" ht="36.75" customHeight="1" hidden="1">
      <c r="A133" s="260" t="s">
        <v>302</v>
      </c>
      <c r="B133" s="13" t="s">
        <v>144</v>
      </c>
      <c r="C133" s="4" t="s">
        <v>75</v>
      </c>
      <c r="D133" s="4" t="s">
        <v>71</v>
      </c>
      <c r="E133" s="4" t="s">
        <v>273</v>
      </c>
      <c r="F133" s="4">
        <v>200</v>
      </c>
      <c r="G133" s="31">
        <v>53.8</v>
      </c>
      <c r="H133" s="11">
        <v>2247.6</v>
      </c>
      <c r="I133" s="36">
        <f>H133/G133</f>
        <v>41.77695167286245</v>
      </c>
      <c r="J133" s="43">
        <f>H133-G133</f>
        <v>2193.7999999999997</v>
      </c>
      <c r="K133" s="293"/>
      <c r="L133" s="33"/>
      <c r="M133" s="68"/>
      <c r="N133" s="116">
        <v>48.9</v>
      </c>
    </row>
    <row r="134" spans="1:14" ht="90.75" customHeight="1" hidden="1">
      <c r="A134" s="260" t="s">
        <v>29</v>
      </c>
      <c r="B134" s="13" t="s">
        <v>144</v>
      </c>
      <c r="C134" s="10" t="s">
        <v>75</v>
      </c>
      <c r="D134" s="10" t="s">
        <v>71</v>
      </c>
      <c r="E134" s="10" t="s">
        <v>229</v>
      </c>
      <c r="F134" s="10"/>
      <c r="G134" s="11" t="e">
        <f>#REF!</f>
        <v>#REF!</v>
      </c>
      <c r="H134" s="11" t="e">
        <f>#REF!</f>
        <v>#REF!</v>
      </c>
      <c r="I134" s="11" t="e">
        <f>#REF!</f>
        <v>#REF!</v>
      </c>
      <c r="J134" s="47" t="e">
        <f>#REF!</f>
        <v>#REF!</v>
      </c>
      <c r="K134" s="236"/>
      <c r="L134" s="61">
        <f>L135+L136+L137</f>
        <v>0</v>
      </c>
      <c r="M134" s="238">
        <f>M135+M136+M137</f>
        <v>0</v>
      </c>
      <c r="N134" s="71">
        <f>N135+N136+N137</f>
        <v>3323</v>
      </c>
    </row>
    <row r="135" spans="1:14" ht="54" customHeight="1" hidden="1">
      <c r="A135" s="260" t="s">
        <v>303</v>
      </c>
      <c r="B135" s="13" t="s">
        <v>144</v>
      </c>
      <c r="C135" s="4" t="s">
        <v>75</v>
      </c>
      <c r="D135" s="4" t="s">
        <v>71</v>
      </c>
      <c r="E135" s="4" t="s">
        <v>229</v>
      </c>
      <c r="F135" s="4">
        <v>100</v>
      </c>
      <c r="G135" s="31">
        <v>2648.1</v>
      </c>
      <c r="H135" s="12">
        <v>2492.5</v>
      </c>
      <c r="I135" s="36">
        <f>H135/G135</f>
        <v>0.9412408896944979</v>
      </c>
      <c r="J135" s="43">
        <f>H135-G135</f>
        <v>-155.5999999999999</v>
      </c>
      <c r="K135" s="293"/>
      <c r="L135" s="33"/>
      <c r="M135" s="68"/>
      <c r="N135" s="116">
        <v>2839.5</v>
      </c>
    </row>
    <row r="136" spans="1:14" ht="36.75" customHeight="1" hidden="1">
      <c r="A136" s="260" t="s">
        <v>304</v>
      </c>
      <c r="B136" s="13" t="s">
        <v>144</v>
      </c>
      <c r="C136" s="4" t="s">
        <v>75</v>
      </c>
      <c r="D136" s="4" t="s">
        <v>71</v>
      </c>
      <c r="E136" s="4" t="s">
        <v>229</v>
      </c>
      <c r="F136" s="4">
        <v>200</v>
      </c>
      <c r="G136" s="31">
        <v>411</v>
      </c>
      <c r="H136" s="12">
        <v>2492.5</v>
      </c>
      <c r="I136" s="36">
        <f>H136/G136</f>
        <v>6.064476885644769</v>
      </c>
      <c r="J136" s="43">
        <f>H136-G136</f>
        <v>2081.5</v>
      </c>
      <c r="K136" s="293"/>
      <c r="L136" s="33"/>
      <c r="M136" s="68"/>
      <c r="N136" s="116">
        <v>483.5</v>
      </c>
    </row>
    <row r="137" spans="1:14" ht="33.75" customHeight="1" hidden="1">
      <c r="A137" s="260" t="s">
        <v>305</v>
      </c>
      <c r="B137" s="13" t="s">
        <v>144</v>
      </c>
      <c r="C137" s="4" t="s">
        <v>75</v>
      </c>
      <c r="D137" s="4" t="s">
        <v>71</v>
      </c>
      <c r="E137" s="4" t="s">
        <v>229</v>
      </c>
      <c r="F137" s="4">
        <v>850</v>
      </c>
      <c r="G137" s="31">
        <v>0</v>
      </c>
      <c r="H137" s="12">
        <v>2492.5</v>
      </c>
      <c r="I137" s="36" t="e">
        <f>H137/G137</f>
        <v>#DIV/0!</v>
      </c>
      <c r="J137" s="43">
        <f>H137-G137</f>
        <v>2492.5</v>
      </c>
      <c r="K137" s="293"/>
      <c r="L137" s="33"/>
      <c r="M137" s="68"/>
      <c r="N137" s="116"/>
    </row>
    <row r="138" spans="1:14" ht="17.25" customHeight="1" hidden="1">
      <c r="A138" s="260" t="s">
        <v>30</v>
      </c>
      <c r="B138" s="9" t="s">
        <v>144</v>
      </c>
      <c r="C138" s="10" t="s">
        <v>75</v>
      </c>
      <c r="D138" s="10" t="s">
        <v>71</v>
      </c>
      <c r="E138" s="10" t="s">
        <v>31</v>
      </c>
      <c r="F138" s="4"/>
      <c r="G138" s="37">
        <f>G141</f>
        <v>133.9</v>
      </c>
      <c r="H138" s="37">
        <f>H141</f>
        <v>14501.1</v>
      </c>
      <c r="I138" s="37" t="e">
        <f>I141</f>
        <v>#DIV/0!</v>
      </c>
      <c r="J138" s="45">
        <f>J141</f>
        <v>-2544.6000000000004</v>
      </c>
      <c r="K138" s="301"/>
      <c r="L138" s="60">
        <f>L139+L140</f>
        <v>0</v>
      </c>
      <c r="M138" s="115">
        <f>M139+M140</f>
        <v>0</v>
      </c>
      <c r="N138" s="80"/>
    </row>
    <row r="139" spans="1:14" ht="33" customHeight="1" hidden="1">
      <c r="A139" s="260" t="s">
        <v>194</v>
      </c>
      <c r="B139" s="13" t="s">
        <v>144</v>
      </c>
      <c r="C139" s="4" t="s">
        <v>75</v>
      </c>
      <c r="D139" s="4" t="s">
        <v>71</v>
      </c>
      <c r="E139" s="4">
        <v>5220703</v>
      </c>
      <c r="F139" s="4">
        <v>200</v>
      </c>
      <c r="G139" s="12">
        <v>133.9</v>
      </c>
      <c r="H139" s="12">
        <f>H140+H141+H153</f>
        <v>29002.2</v>
      </c>
      <c r="I139" s="12" t="e">
        <f>I140+I141+I153</f>
        <v>#DIV/0!</v>
      </c>
      <c r="J139" s="46">
        <f>J140+J141+J153</f>
        <v>-5089.200000000001</v>
      </c>
      <c r="K139" s="55"/>
      <c r="L139" s="34"/>
      <c r="M139" s="68"/>
      <c r="N139" s="116"/>
    </row>
    <row r="140" spans="1:14" ht="33" customHeight="1" hidden="1">
      <c r="A140" s="260" t="s">
        <v>176</v>
      </c>
      <c r="B140" s="13" t="s">
        <v>144</v>
      </c>
      <c r="C140" s="4" t="s">
        <v>75</v>
      </c>
      <c r="D140" s="4" t="s">
        <v>71</v>
      </c>
      <c r="E140" s="4">
        <v>5220703</v>
      </c>
      <c r="F140" s="4">
        <v>300</v>
      </c>
      <c r="G140" s="12">
        <v>133.9</v>
      </c>
      <c r="H140" s="12">
        <f>H141+H153+H155</f>
        <v>14501.1</v>
      </c>
      <c r="I140" s="12" t="e">
        <f>I141+I153+I155</f>
        <v>#DIV/0!</v>
      </c>
      <c r="J140" s="46">
        <f>J141+J153+J155</f>
        <v>-2544.6000000000004</v>
      </c>
      <c r="K140" s="55"/>
      <c r="L140" s="34"/>
      <c r="M140" s="68"/>
      <c r="N140" s="116"/>
    </row>
    <row r="141" spans="1:14" ht="33" customHeight="1" hidden="1">
      <c r="A141" s="260" t="s">
        <v>189</v>
      </c>
      <c r="B141" s="13" t="s">
        <v>144</v>
      </c>
      <c r="C141" s="4" t="s">
        <v>75</v>
      </c>
      <c r="D141" s="4" t="s">
        <v>71</v>
      </c>
      <c r="E141" s="4">
        <v>7950000</v>
      </c>
      <c r="F141" s="4">
        <v>400</v>
      </c>
      <c r="G141" s="12">
        <v>133.9</v>
      </c>
      <c r="H141" s="12">
        <f>H153+H155+H156</f>
        <v>14501.1</v>
      </c>
      <c r="I141" s="12" t="e">
        <f>I153+I155+I156</f>
        <v>#DIV/0!</v>
      </c>
      <c r="J141" s="46">
        <f>J153+J155+J156</f>
        <v>-2544.6000000000004</v>
      </c>
      <c r="K141" s="55"/>
      <c r="L141" s="34"/>
      <c r="M141" s="68"/>
      <c r="N141" s="116"/>
    </row>
    <row r="142" spans="1:14" s="15" customFormat="1" ht="50.25" customHeight="1" hidden="1">
      <c r="A142" s="265" t="s">
        <v>403</v>
      </c>
      <c r="B142" s="9" t="s">
        <v>144</v>
      </c>
      <c r="C142" s="10" t="s">
        <v>75</v>
      </c>
      <c r="D142" s="10" t="s">
        <v>71</v>
      </c>
      <c r="E142" s="10" t="s">
        <v>402</v>
      </c>
      <c r="F142" s="4"/>
      <c r="G142" s="17" t="e">
        <f>G143+#REF!+#REF!+G154+#REF!</f>
        <v>#REF!</v>
      </c>
      <c r="H142" s="17" t="e">
        <f>H143+#REF!+#REF!</f>
        <v>#REF!</v>
      </c>
      <c r="I142" s="17" t="e">
        <f>I143+#REF!+#REF!</f>
        <v>#REF!</v>
      </c>
      <c r="J142" s="52" t="e">
        <f>J143+#REF!+#REF!</f>
        <v>#REF!</v>
      </c>
      <c r="K142" s="244"/>
      <c r="L142" s="133">
        <f>L143</f>
        <v>0</v>
      </c>
      <c r="M142" s="242">
        <f>M143</f>
        <v>0</v>
      </c>
      <c r="N142" s="74">
        <f>N143</f>
        <v>0</v>
      </c>
    </row>
    <row r="143" spans="1:14" ht="56.25" hidden="1">
      <c r="A143" s="260" t="s">
        <v>329</v>
      </c>
      <c r="B143" s="13" t="s">
        <v>144</v>
      </c>
      <c r="C143" s="4" t="s">
        <v>75</v>
      </c>
      <c r="D143" s="4" t="s">
        <v>71</v>
      </c>
      <c r="E143" s="4" t="s">
        <v>402</v>
      </c>
      <c r="F143" s="4">
        <v>400</v>
      </c>
      <c r="G143" s="42">
        <v>180187</v>
      </c>
      <c r="H143" s="31">
        <v>134554.5</v>
      </c>
      <c r="I143" s="36">
        <f>H143/G143</f>
        <v>0.746749210542381</v>
      </c>
      <c r="J143" s="43">
        <f>H143-G143</f>
        <v>-45632.5</v>
      </c>
      <c r="K143" s="293"/>
      <c r="L143" s="131"/>
      <c r="M143" s="68"/>
      <c r="N143" s="116"/>
    </row>
    <row r="144" spans="1:14" s="15" customFormat="1" ht="111" customHeight="1" hidden="1">
      <c r="A144" s="265" t="s">
        <v>341</v>
      </c>
      <c r="B144" s="9" t="s">
        <v>144</v>
      </c>
      <c r="C144" s="10" t="s">
        <v>75</v>
      </c>
      <c r="D144" s="10" t="s">
        <v>71</v>
      </c>
      <c r="E144" s="10" t="s">
        <v>337</v>
      </c>
      <c r="F144" s="4"/>
      <c r="G144" s="17" t="e">
        <f>G145+#REF!+#REF!+G156+#REF!</f>
        <v>#REF!</v>
      </c>
      <c r="H144" s="17" t="e">
        <f>H145+#REF!+#REF!</f>
        <v>#REF!</v>
      </c>
      <c r="I144" s="17" t="e">
        <f>I145+#REF!+#REF!</f>
        <v>#REF!</v>
      </c>
      <c r="J144" s="52" t="e">
        <f>J145+#REF!+#REF!</f>
        <v>#REF!</v>
      </c>
      <c r="K144" s="244"/>
      <c r="L144" s="63">
        <f>L145</f>
        <v>0</v>
      </c>
      <c r="M144" s="242">
        <f>M145</f>
        <v>0</v>
      </c>
      <c r="N144" s="74">
        <f>N145</f>
        <v>0</v>
      </c>
    </row>
    <row r="145" spans="1:14" ht="56.25" hidden="1">
      <c r="A145" s="260" t="s">
        <v>329</v>
      </c>
      <c r="B145" s="13" t="s">
        <v>144</v>
      </c>
      <c r="C145" s="4" t="s">
        <v>75</v>
      </c>
      <c r="D145" s="4" t="s">
        <v>71</v>
      </c>
      <c r="E145" s="4" t="s">
        <v>337</v>
      </c>
      <c r="F145" s="4">
        <v>200</v>
      </c>
      <c r="G145" s="42">
        <v>180187</v>
      </c>
      <c r="H145" s="31">
        <v>134554.5</v>
      </c>
      <c r="I145" s="36">
        <f>H145/G145</f>
        <v>0.746749210542381</v>
      </c>
      <c r="J145" s="43">
        <f>H145-G145</f>
        <v>-45632.5</v>
      </c>
      <c r="K145" s="293"/>
      <c r="L145" s="33"/>
      <c r="M145" s="68"/>
      <c r="N145" s="116"/>
    </row>
    <row r="146" spans="1:14" s="15" customFormat="1" ht="119.25" customHeight="1" hidden="1">
      <c r="A146" s="265" t="s">
        <v>342</v>
      </c>
      <c r="B146" s="9" t="s">
        <v>144</v>
      </c>
      <c r="C146" s="10" t="s">
        <v>75</v>
      </c>
      <c r="D146" s="10" t="s">
        <v>71</v>
      </c>
      <c r="E146" s="10" t="s">
        <v>336</v>
      </c>
      <c r="F146" s="4"/>
      <c r="G146" s="17" t="e">
        <f>G147+#REF!+#REF!+G156+#REF!</f>
        <v>#REF!</v>
      </c>
      <c r="H146" s="17" t="e">
        <f>H147+#REF!+#REF!</f>
        <v>#REF!</v>
      </c>
      <c r="I146" s="17" t="e">
        <f>I147+#REF!+#REF!</f>
        <v>#REF!</v>
      </c>
      <c r="J146" s="52" t="e">
        <f>J147+#REF!+#REF!</f>
        <v>#REF!</v>
      </c>
      <c r="K146" s="244"/>
      <c r="L146" s="63">
        <f>L147</f>
        <v>0</v>
      </c>
      <c r="M146" s="244">
        <v>192242</v>
      </c>
      <c r="N146" s="77"/>
    </row>
    <row r="147" spans="1:14" ht="56.25" hidden="1">
      <c r="A147" s="260" t="s">
        <v>329</v>
      </c>
      <c r="B147" s="13" t="s">
        <v>144</v>
      </c>
      <c r="C147" s="4" t="s">
        <v>75</v>
      </c>
      <c r="D147" s="4" t="s">
        <v>71</v>
      </c>
      <c r="E147" s="4" t="s">
        <v>336</v>
      </c>
      <c r="F147" s="4">
        <v>200</v>
      </c>
      <c r="G147" s="42">
        <v>180187</v>
      </c>
      <c r="H147" s="31">
        <v>134554.5</v>
      </c>
      <c r="I147" s="36">
        <f>H147/G147</f>
        <v>0.746749210542381</v>
      </c>
      <c r="J147" s="43">
        <f>H147-G147</f>
        <v>-45632.5</v>
      </c>
      <c r="K147" s="293"/>
      <c r="L147" s="33"/>
      <c r="M147" s="68"/>
      <c r="N147" s="116"/>
    </row>
    <row r="148" spans="1:14" ht="79.5" customHeight="1" hidden="1">
      <c r="A148" s="259" t="s">
        <v>335</v>
      </c>
      <c r="B148" s="9" t="s">
        <v>144</v>
      </c>
      <c r="C148" s="10" t="s">
        <v>75</v>
      </c>
      <c r="D148" s="10" t="s">
        <v>71</v>
      </c>
      <c r="E148" s="10" t="s">
        <v>333</v>
      </c>
      <c r="F148" s="10"/>
      <c r="G148" s="11" t="e">
        <f>#REF!</f>
        <v>#REF!</v>
      </c>
      <c r="H148" s="11" t="e">
        <f>#REF!</f>
        <v>#REF!</v>
      </c>
      <c r="I148" s="11" t="e">
        <f>#REF!</f>
        <v>#REF!</v>
      </c>
      <c r="J148" s="47" t="e">
        <f>#REF!</f>
        <v>#REF!</v>
      </c>
      <c r="K148" s="236"/>
      <c r="L148" s="61">
        <f>L151+L149</f>
        <v>0</v>
      </c>
      <c r="M148" s="236" t="e">
        <f>#REF!</f>
        <v>#REF!</v>
      </c>
      <c r="N148" s="71"/>
    </row>
    <row r="149" spans="1:14" ht="75" customHeight="1" hidden="1">
      <c r="A149" s="260" t="s">
        <v>340</v>
      </c>
      <c r="B149" s="9" t="s">
        <v>144</v>
      </c>
      <c r="C149" s="10" t="s">
        <v>75</v>
      </c>
      <c r="D149" s="10" t="s">
        <v>71</v>
      </c>
      <c r="E149" s="10" t="s">
        <v>334</v>
      </c>
      <c r="F149" s="4"/>
      <c r="G149" s="31">
        <v>2648.1</v>
      </c>
      <c r="H149" s="12">
        <v>2492.5</v>
      </c>
      <c r="I149" s="36">
        <f aca="true" t="shared" si="14" ref="I149:I155">H149/G149</f>
        <v>0.9412408896944979</v>
      </c>
      <c r="J149" s="43">
        <f aca="true" t="shared" si="15" ref="J149:J155">H149-G149</f>
        <v>-155.5999999999999</v>
      </c>
      <c r="K149" s="293"/>
      <c r="L149" s="60">
        <f>L150</f>
        <v>0</v>
      </c>
      <c r="M149" s="68"/>
      <c r="N149" s="116"/>
    </row>
    <row r="150" spans="1:14" ht="36.75" customHeight="1" hidden="1">
      <c r="A150" s="260" t="s">
        <v>304</v>
      </c>
      <c r="B150" s="13" t="s">
        <v>144</v>
      </c>
      <c r="C150" s="4" t="s">
        <v>75</v>
      </c>
      <c r="D150" s="4" t="s">
        <v>71</v>
      </c>
      <c r="E150" s="4" t="s">
        <v>334</v>
      </c>
      <c r="F150" s="4">
        <v>200</v>
      </c>
      <c r="G150" s="31">
        <v>411</v>
      </c>
      <c r="H150" s="12">
        <v>2492.5</v>
      </c>
      <c r="I150" s="36">
        <f t="shared" si="14"/>
        <v>6.064476885644769</v>
      </c>
      <c r="J150" s="43">
        <f t="shared" si="15"/>
        <v>2081.5</v>
      </c>
      <c r="K150" s="293"/>
      <c r="L150" s="33"/>
      <c r="M150" s="68"/>
      <c r="N150" s="116"/>
    </row>
    <row r="151" spans="1:14" ht="59.25" customHeight="1" hidden="1">
      <c r="A151" s="260" t="s">
        <v>339</v>
      </c>
      <c r="B151" s="9" t="s">
        <v>144</v>
      </c>
      <c r="C151" s="10" t="s">
        <v>75</v>
      </c>
      <c r="D151" s="10" t="s">
        <v>71</v>
      </c>
      <c r="E151" s="10" t="s">
        <v>338</v>
      </c>
      <c r="F151" s="4"/>
      <c r="G151" s="31">
        <v>2648.1</v>
      </c>
      <c r="H151" s="12">
        <v>2492.5</v>
      </c>
      <c r="I151" s="36">
        <f t="shared" si="14"/>
        <v>0.9412408896944979</v>
      </c>
      <c r="J151" s="43">
        <f t="shared" si="15"/>
        <v>-155.5999999999999</v>
      </c>
      <c r="K151" s="293"/>
      <c r="L151" s="33"/>
      <c r="M151" s="68"/>
      <c r="N151" s="116"/>
    </row>
    <row r="152" spans="1:14" ht="36.75" customHeight="1" hidden="1">
      <c r="A152" s="260" t="s">
        <v>304</v>
      </c>
      <c r="B152" s="13" t="s">
        <v>144</v>
      </c>
      <c r="C152" s="4" t="s">
        <v>75</v>
      </c>
      <c r="D152" s="4" t="s">
        <v>71</v>
      </c>
      <c r="E152" s="4" t="s">
        <v>338</v>
      </c>
      <c r="F152" s="4">
        <v>200</v>
      </c>
      <c r="G152" s="31">
        <v>411</v>
      </c>
      <c r="H152" s="12">
        <v>2492.5</v>
      </c>
      <c r="I152" s="36">
        <f t="shared" si="14"/>
        <v>6.064476885644769</v>
      </c>
      <c r="J152" s="43">
        <f t="shared" si="15"/>
        <v>2081.5</v>
      </c>
      <c r="K152" s="293"/>
      <c r="L152" s="33"/>
      <c r="M152" s="68"/>
      <c r="N152" s="116"/>
    </row>
    <row r="153" spans="1:14" ht="23.25" customHeight="1" hidden="1">
      <c r="A153" s="260" t="s">
        <v>175</v>
      </c>
      <c r="B153" s="9" t="s">
        <v>144</v>
      </c>
      <c r="C153" s="10">
        <v>10</v>
      </c>
      <c r="D153" s="10" t="s">
        <v>67</v>
      </c>
      <c r="E153" s="10"/>
      <c r="F153" s="10"/>
      <c r="G153" s="31">
        <f>G155</f>
        <v>0</v>
      </c>
      <c r="H153" s="31"/>
      <c r="I153" s="36" t="e">
        <f t="shared" si="14"/>
        <v>#DIV/0!</v>
      </c>
      <c r="J153" s="43">
        <f t="shared" si="15"/>
        <v>0</v>
      </c>
      <c r="K153" s="293"/>
      <c r="L153" s="33"/>
      <c r="M153" s="237">
        <f>M154+M155</f>
        <v>0</v>
      </c>
      <c r="N153" s="72"/>
    </row>
    <row r="154" spans="1:14" ht="51.75" customHeight="1" hidden="1">
      <c r="A154" s="260" t="s">
        <v>98</v>
      </c>
      <c r="B154" s="13" t="s">
        <v>144</v>
      </c>
      <c r="C154" s="4">
        <v>10</v>
      </c>
      <c r="D154" s="4" t="s">
        <v>67</v>
      </c>
      <c r="E154" s="10" t="s">
        <v>202</v>
      </c>
      <c r="F154" s="10">
        <v>300</v>
      </c>
      <c r="G154" s="31"/>
      <c r="H154" s="31"/>
      <c r="I154" s="36" t="e">
        <f t="shared" si="14"/>
        <v>#DIV/0!</v>
      </c>
      <c r="J154" s="43">
        <f t="shared" si="15"/>
        <v>0</v>
      </c>
      <c r="K154" s="293"/>
      <c r="L154" s="33"/>
      <c r="M154" s="68"/>
      <c r="N154" s="116"/>
    </row>
    <row r="155" spans="1:14" ht="22.5" customHeight="1" hidden="1">
      <c r="A155" s="260" t="s">
        <v>195</v>
      </c>
      <c r="B155" s="13" t="s">
        <v>144</v>
      </c>
      <c r="C155" s="4">
        <v>10</v>
      </c>
      <c r="D155" s="4" t="s">
        <v>67</v>
      </c>
      <c r="E155" s="10" t="s">
        <v>196</v>
      </c>
      <c r="F155" s="10">
        <v>300</v>
      </c>
      <c r="G155" s="31"/>
      <c r="H155" s="31"/>
      <c r="I155" s="36" t="e">
        <f t="shared" si="14"/>
        <v>#DIV/0!</v>
      </c>
      <c r="J155" s="43">
        <f t="shared" si="15"/>
        <v>0</v>
      </c>
      <c r="K155" s="293"/>
      <c r="L155" s="33"/>
      <c r="M155" s="68"/>
      <c r="N155" s="116"/>
    </row>
    <row r="156" spans="1:14" ht="24" customHeight="1" hidden="1">
      <c r="A156" s="261" t="s">
        <v>167</v>
      </c>
      <c r="B156" s="89" t="s">
        <v>144</v>
      </c>
      <c r="C156" s="25">
        <v>10</v>
      </c>
      <c r="D156" s="25" t="s">
        <v>68</v>
      </c>
      <c r="E156" s="25" t="s">
        <v>158</v>
      </c>
      <c r="F156" s="25"/>
      <c r="G156" s="27">
        <f>G158+G159</f>
        <v>17045.7</v>
      </c>
      <c r="H156" s="27">
        <f>H158+H159</f>
        <v>14501.1</v>
      </c>
      <c r="I156" s="27" t="e">
        <f>I158+I159</f>
        <v>#DIV/0!</v>
      </c>
      <c r="J156" s="49">
        <f>J158+J159</f>
        <v>-2544.6000000000004</v>
      </c>
      <c r="K156" s="296"/>
      <c r="L156" s="64">
        <f>L157+L159</f>
        <v>0</v>
      </c>
      <c r="M156" s="235">
        <f>M157+M159</f>
        <v>0</v>
      </c>
      <c r="N156" s="75">
        <f>N157+N159</f>
        <v>30440</v>
      </c>
    </row>
    <row r="157" spans="1:14" ht="99.75" customHeight="1" hidden="1">
      <c r="A157" s="266" t="s">
        <v>358</v>
      </c>
      <c r="B157" s="9" t="s">
        <v>144</v>
      </c>
      <c r="C157" s="10">
        <v>10</v>
      </c>
      <c r="D157" s="10" t="s">
        <v>68</v>
      </c>
      <c r="E157" s="10" t="s">
        <v>359</v>
      </c>
      <c r="F157" s="4"/>
      <c r="G157" s="12"/>
      <c r="H157" s="11">
        <v>1634</v>
      </c>
      <c r="I157" s="36" t="e">
        <f>H157/G157</f>
        <v>#DIV/0!</v>
      </c>
      <c r="J157" s="43">
        <f>H157-G157</f>
        <v>1634</v>
      </c>
      <c r="K157" s="293"/>
      <c r="L157" s="60">
        <f>L158</f>
        <v>0</v>
      </c>
      <c r="M157" s="115">
        <f>M158</f>
        <v>0</v>
      </c>
      <c r="N157" s="80">
        <f>N158</f>
        <v>4528</v>
      </c>
    </row>
    <row r="158" spans="1:14" ht="26.25" customHeight="1" hidden="1">
      <c r="A158" s="260" t="s">
        <v>360</v>
      </c>
      <c r="B158" s="13" t="s">
        <v>144</v>
      </c>
      <c r="C158" s="4">
        <v>10</v>
      </c>
      <c r="D158" s="4" t="s">
        <v>68</v>
      </c>
      <c r="E158" s="4" t="s">
        <v>359</v>
      </c>
      <c r="F158" s="4">
        <v>300</v>
      </c>
      <c r="G158" s="12"/>
      <c r="H158" s="11">
        <v>1634</v>
      </c>
      <c r="I158" s="36" t="e">
        <f>H158/G158</f>
        <v>#DIV/0!</v>
      </c>
      <c r="J158" s="43">
        <f>H158-G158</f>
        <v>1634</v>
      </c>
      <c r="K158" s="293"/>
      <c r="L158" s="33"/>
      <c r="M158" s="68"/>
      <c r="N158" s="116">
        <v>4528</v>
      </c>
    </row>
    <row r="159" spans="1:14" ht="56.25" customHeight="1" hidden="1">
      <c r="A159" s="266" t="s">
        <v>361</v>
      </c>
      <c r="B159" s="9" t="s">
        <v>144</v>
      </c>
      <c r="C159" s="10">
        <v>10</v>
      </c>
      <c r="D159" s="10" t="s">
        <v>68</v>
      </c>
      <c r="E159" s="10" t="s">
        <v>362</v>
      </c>
      <c r="F159" s="10"/>
      <c r="G159" s="11">
        <f aca="true" t="shared" si="16" ref="G159:N159">G160+G161+G162</f>
        <v>17045.7</v>
      </c>
      <c r="H159" s="11">
        <f t="shared" si="16"/>
        <v>12867.1</v>
      </c>
      <c r="I159" s="11" t="e">
        <f t="shared" si="16"/>
        <v>#DIV/0!</v>
      </c>
      <c r="J159" s="47">
        <f t="shared" si="16"/>
        <v>-4178.6</v>
      </c>
      <c r="K159" s="236"/>
      <c r="L159" s="61">
        <f t="shared" si="16"/>
        <v>0</v>
      </c>
      <c r="M159" s="238">
        <f t="shared" si="16"/>
        <v>0</v>
      </c>
      <c r="N159" s="71">
        <f t="shared" si="16"/>
        <v>25912</v>
      </c>
    </row>
    <row r="160" spans="1:14" ht="56.25" customHeight="1" hidden="1">
      <c r="A160" s="260" t="s">
        <v>366</v>
      </c>
      <c r="B160" s="13" t="s">
        <v>144</v>
      </c>
      <c r="C160" s="4">
        <v>10</v>
      </c>
      <c r="D160" s="4" t="s">
        <v>138</v>
      </c>
      <c r="E160" s="4" t="s">
        <v>363</v>
      </c>
      <c r="F160" s="4">
        <v>300</v>
      </c>
      <c r="G160" s="12"/>
      <c r="H160" s="11">
        <v>436.4</v>
      </c>
      <c r="I160" s="36" t="e">
        <f>H160/G160</f>
        <v>#DIV/0!</v>
      </c>
      <c r="J160" s="43">
        <f>H160-G160</f>
        <v>436.4</v>
      </c>
      <c r="K160" s="293"/>
      <c r="L160" s="33"/>
      <c r="M160" s="68"/>
      <c r="N160" s="116">
        <v>2403</v>
      </c>
    </row>
    <row r="161" spans="1:14" ht="55.5" customHeight="1" hidden="1">
      <c r="A161" s="260" t="s">
        <v>385</v>
      </c>
      <c r="B161" s="13" t="s">
        <v>144</v>
      </c>
      <c r="C161" s="4">
        <v>10</v>
      </c>
      <c r="D161" s="4" t="s">
        <v>68</v>
      </c>
      <c r="E161" s="4" t="s">
        <v>364</v>
      </c>
      <c r="F161" s="4">
        <v>300</v>
      </c>
      <c r="G161" s="12">
        <v>272.5</v>
      </c>
      <c r="H161" s="11">
        <v>381</v>
      </c>
      <c r="I161" s="36">
        <f>H161/G161</f>
        <v>1.3981651376146789</v>
      </c>
      <c r="J161" s="43">
        <f>H161-G161</f>
        <v>108.5</v>
      </c>
      <c r="K161" s="293"/>
      <c r="L161" s="33"/>
      <c r="M161" s="68"/>
      <c r="N161" s="116">
        <v>1840</v>
      </c>
    </row>
    <row r="162" spans="1:14" ht="56.25" customHeight="1" hidden="1">
      <c r="A162" s="260" t="s">
        <v>367</v>
      </c>
      <c r="B162" s="13" t="s">
        <v>144</v>
      </c>
      <c r="C162" s="4">
        <v>10</v>
      </c>
      <c r="D162" s="4" t="s">
        <v>68</v>
      </c>
      <c r="E162" s="4" t="s">
        <v>365</v>
      </c>
      <c r="F162" s="4">
        <v>300</v>
      </c>
      <c r="G162" s="31">
        <v>16773.2</v>
      </c>
      <c r="H162" s="12">
        <v>12049.7</v>
      </c>
      <c r="I162" s="36">
        <f>H162/G162</f>
        <v>0.7183900507953164</v>
      </c>
      <c r="J162" s="43">
        <f>H162-G162</f>
        <v>-4723.5</v>
      </c>
      <c r="K162" s="293"/>
      <c r="L162" s="33"/>
      <c r="M162" s="68"/>
      <c r="N162" s="116">
        <v>21669</v>
      </c>
    </row>
    <row r="163" spans="1:14" ht="27.75" customHeight="1" hidden="1">
      <c r="A163" s="267" t="s">
        <v>147</v>
      </c>
      <c r="B163" s="91" t="s">
        <v>145</v>
      </c>
      <c r="C163" s="92"/>
      <c r="D163" s="92"/>
      <c r="E163" s="92"/>
      <c r="F163" s="92"/>
      <c r="G163" s="93" t="e">
        <f>G164+#REF!+G180+G171</f>
        <v>#REF!</v>
      </c>
      <c r="H163" s="93" t="e">
        <f>H164+#REF!+H180+H171</f>
        <v>#REF!</v>
      </c>
      <c r="I163" s="93" t="e">
        <f>I164+#REF!+I180+I171</f>
        <v>#DIV/0!</v>
      </c>
      <c r="J163" s="99" t="e">
        <f>J164+#REF!+J180+J171</f>
        <v>#REF!</v>
      </c>
      <c r="K163" s="302"/>
      <c r="L163" s="100">
        <f>L164+L170+L180</f>
        <v>0</v>
      </c>
      <c r="M163" s="245">
        <f>M164+M170+M180</f>
        <v>0</v>
      </c>
      <c r="N163" s="121">
        <f>N164+N170+N180</f>
        <v>53594.09999999999</v>
      </c>
    </row>
    <row r="164" spans="1:14" ht="62.25" customHeight="1" hidden="1">
      <c r="A164" s="261" t="s">
        <v>13</v>
      </c>
      <c r="B164" s="114" t="s">
        <v>145</v>
      </c>
      <c r="C164" s="25" t="s">
        <v>66</v>
      </c>
      <c r="D164" s="25" t="s">
        <v>74</v>
      </c>
      <c r="E164" s="114"/>
      <c r="F164" s="114"/>
      <c r="G164" s="27">
        <f aca="true" t="shared" si="17" ref="G164:L165">G165</f>
        <v>4854.5</v>
      </c>
      <c r="H164" s="27">
        <f t="shared" si="17"/>
        <v>12655.5</v>
      </c>
      <c r="I164" s="27" t="e">
        <f t="shared" si="17"/>
        <v>#DIV/0!</v>
      </c>
      <c r="J164" s="49">
        <f t="shared" si="17"/>
        <v>7801</v>
      </c>
      <c r="K164" s="296"/>
      <c r="L164" s="64">
        <f t="shared" si="17"/>
        <v>0</v>
      </c>
      <c r="M164" s="235">
        <f>M165</f>
        <v>0</v>
      </c>
      <c r="N164" s="75">
        <f>N165</f>
        <v>6116.2</v>
      </c>
    </row>
    <row r="165" spans="1:14" ht="76.5" customHeight="1" hidden="1">
      <c r="A165" s="260" t="s">
        <v>6</v>
      </c>
      <c r="B165" s="4" t="s">
        <v>145</v>
      </c>
      <c r="C165" s="4" t="s">
        <v>66</v>
      </c>
      <c r="D165" s="4" t="s">
        <v>74</v>
      </c>
      <c r="E165" s="4" t="s">
        <v>227</v>
      </c>
      <c r="F165" s="4"/>
      <c r="G165" s="12">
        <f t="shared" si="17"/>
        <v>4854.5</v>
      </c>
      <c r="H165" s="12">
        <f t="shared" si="17"/>
        <v>12655.5</v>
      </c>
      <c r="I165" s="12" t="e">
        <f t="shared" si="17"/>
        <v>#DIV/0!</v>
      </c>
      <c r="J165" s="46">
        <f t="shared" si="17"/>
        <v>7801</v>
      </c>
      <c r="K165" s="55"/>
      <c r="L165" s="34"/>
      <c r="M165" s="234">
        <f>M166</f>
        <v>0</v>
      </c>
      <c r="N165" s="70">
        <f>N166</f>
        <v>6116.2</v>
      </c>
    </row>
    <row r="166" spans="1:14" ht="40.5" customHeight="1" hidden="1">
      <c r="A166" s="260" t="s">
        <v>235</v>
      </c>
      <c r="B166" s="4" t="s">
        <v>145</v>
      </c>
      <c r="C166" s="4" t="s">
        <v>66</v>
      </c>
      <c r="D166" s="4" t="s">
        <v>74</v>
      </c>
      <c r="E166" s="4" t="s">
        <v>227</v>
      </c>
      <c r="F166" s="4"/>
      <c r="G166" s="12">
        <f aca="true" t="shared" si="18" ref="G166:N166">G167+G168+G169</f>
        <v>4854.5</v>
      </c>
      <c r="H166" s="12">
        <f t="shared" si="18"/>
        <v>12655.5</v>
      </c>
      <c r="I166" s="12" t="e">
        <f t="shared" si="18"/>
        <v>#DIV/0!</v>
      </c>
      <c r="J166" s="46">
        <f t="shared" si="18"/>
        <v>7801</v>
      </c>
      <c r="K166" s="55"/>
      <c r="L166" s="34"/>
      <c r="M166" s="234">
        <f t="shared" si="18"/>
        <v>0</v>
      </c>
      <c r="N166" s="70">
        <f t="shared" si="18"/>
        <v>6116.2</v>
      </c>
    </row>
    <row r="167" spans="1:14" ht="38.25" customHeight="1" hidden="1">
      <c r="A167" s="260" t="s">
        <v>238</v>
      </c>
      <c r="B167" s="4" t="s">
        <v>145</v>
      </c>
      <c r="C167" s="4" t="s">
        <v>66</v>
      </c>
      <c r="D167" s="4" t="s">
        <v>74</v>
      </c>
      <c r="E167" s="4" t="s">
        <v>227</v>
      </c>
      <c r="F167" s="4">
        <v>100</v>
      </c>
      <c r="G167" s="31">
        <v>4323.6</v>
      </c>
      <c r="H167" s="31">
        <v>4218.5</v>
      </c>
      <c r="I167" s="36">
        <f>H167/G167</f>
        <v>0.9756915533351835</v>
      </c>
      <c r="J167" s="43">
        <f>H167-G167</f>
        <v>-105.10000000000036</v>
      </c>
      <c r="K167" s="293"/>
      <c r="L167" s="33"/>
      <c r="M167" s="68"/>
      <c r="N167" s="116">
        <v>5488.3</v>
      </c>
    </row>
    <row r="168" spans="1:14" ht="38.25" customHeight="1" hidden="1">
      <c r="A168" s="260" t="s">
        <v>237</v>
      </c>
      <c r="B168" s="4" t="s">
        <v>145</v>
      </c>
      <c r="C168" s="4" t="s">
        <v>66</v>
      </c>
      <c r="D168" s="4" t="s">
        <v>74</v>
      </c>
      <c r="E168" s="4" t="s">
        <v>227</v>
      </c>
      <c r="F168" s="4">
        <v>200</v>
      </c>
      <c r="G168" s="31">
        <v>530.9</v>
      </c>
      <c r="H168" s="31">
        <v>4218.5</v>
      </c>
      <c r="I168" s="36">
        <f>H168/G168</f>
        <v>7.94594085515163</v>
      </c>
      <c r="J168" s="43">
        <f>H168-G168</f>
        <v>3687.6</v>
      </c>
      <c r="K168" s="293"/>
      <c r="L168" s="33"/>
      <c r="M168" s="68"/>
      <c r="N168" s="116">
        <v>613.2</v>
      </c>
    </row>
    <row r="169" spans="1:14" ht="27" customHeight="1" hidden="1">
      <c r="A169" s="260" t="s">
        <v>251</v>
      </c>
      <c r="B169" s="4" t="s">
        <v>145</v>
      </c>
      <c r="C169" s="4" t="s">
        <v>66</v>
      </c>
      <c r="D169" s="4" t="s">
        <v>74</v>
      </c>
      <c r="E169" s="4" t="s">
        <v>227</v>
      </c>
      <c r="F169" s="4">
        <v>850</v>
      </c>
      <c r="G169" s="31">
        <v>0</v>
      </c>
      <c r="H169" s="31">
        <v>4218.5</v>
      </c>
      <c r="I169" s="36" t="e">
        <f>H169/G169</f>
        <v>#DIV/0!</v>
      </c>
      <c r="J169" s="43">
        <f>H169-G169</f>
        <v>4218.5</v>
      </c>
      <c r="K169" s="293"/>
      <c r="L169" s="33"/>
      <c r="M169" s="68">
        <v>0</v>
      </c>
      <c r="N169" s="116">
        <v>14.7</v>
      </c>
    </row>
    <row r="170" spans="1:14" ht="22.5" customHeight="1" hidden="1">
      <c r="A170" s="261" t="s">
        <v>236</v>
      </c>
      <c r="B170" s="114" t="s">
        <v>145</v>
      </c>
      <c r="C170" s="25" t="s">
        <v>66</v>
      </c>
      <c r="D170" s="25">
        <v>13</v>
      </c>
      <c r="E170" s="114"/>
      <c r="F170" s="114"/>
      <c r="G170" s="27">
        <f aca="true" t="shared" si="19" ref="G170:N170">G171</f>
        <v>0</v>
      </c>
      <c r="H170" s="27">
        <f t="shared" si="19"/>
        <v>0</v>
      </c>
      <c r="I170" s="27">
        <f t="shared" si="19"/>
        <v>0</v>
      </c>
      <c r="J170" s="49">
        <f t="shared" si="19"/>
        <v>0</v>
      </c>
      <c r="K170" s="296"/>
      <c r="L170" s="64">
        <f t="shared" si="19"/>
        <v>0</v>
      </c>
      <c r="M170" s="235">
        <f t="shared" si="19"/>
        <v>0</v>
      </c>
      <c r="N170" s="75">
        <f t="shared" si="19"/>
        <v>0</v>
      </c>
    </row>
    <row r="171" spans="1:14" ht="37.5" customHeight="1" hidden="1">
      <c r="A171" s="260" t="s">
        <v>228</v>
      </c>
      <c r="B171" s="4" t="s">
        <v>145</v>
      </c>
      <c r="C171" s="4" t="s">
        <v>66</v>
      </c>
      <c r="D171" s="4">
        <v>13</v>
      </c>
      <c r="E171" s="4" t="s">
        <v>229</v>
      </c>
      <c r="F171" s="4"/>
      <c r="G171" s="31"/>
      <c r="H171" s="12"/>
      <c r="I171" s="36"/>
      <c r="J171" s="43"/>
      <c r="K171" s="293"/>
      <c r="L171" s="33"/>
      <c r="M171" s="237">
        <f>M172+M173</f>
        <v>0</v>
      </c>
      <c r="N171" s="72">
        <f>N172+N173</f>
        <v>0</v>
      </c>
    </row>
    <row r="172" spans="1:14" ht="58.5" customHeight="1" hidden="1">
      <c r="A172" s="260" t="s">
        <v>238</v>
      </c>
      <c r="B172" s="5" t="s">
        <v>145</v>
      </c>
      <c r="C172" s="4" t="s">
        <v>66</v>
      </c>
      <c r="D172" s="4">
        <v>13</v>
      </c>
      <c r="E172" s="4" t="s">
        <v>229</v>
      </c>
      <c r="F172" s="4">
        <v>100</v>
      </c>
      <c r="G172" s="31">
        <f>G173</f>
        <v>0</v>
      </c>
      <c r="H172" s="12">
        <f>H173</f>
        <v>0</v>
      </c>
      <c r="I172" s="36"/>
      <c r="J172" s="43">
        <f aca="true" t="shared" si="20" ref="J172:J179">H172-G172</f>
        <v>0</v>
      </c>
      <c r="K172" s="293"/>
      <c r="L172" s="33"/>
      <c r="M172" s="68"/>
      <c r="N172" s="116"/>
    </row>
    <row r="173" spans="1:14" ht="37.5" customHeight="1" hidden="1">
      <c r="A173" s="260" t="s">
        <v>237</v>
      </c>
      <c r="B173" s="5" t="s">
        <v>145</v>
      </c>
      <c r="C173" s="4" t="s">
        <v>66</v>
      </c>
      <c r="D173" s="4">
        <v>13</v>
      </c>
      <c r="E173" s="4" t="s">
        <v>229</v>
      </c>
      <c r="F173" s="4">
        <v>200</v>
      </c>
      <c r="G173" s="31"/>
      <c r="H173" s="12"/>
      <c r="I173" s="36"/>
      <c r="J173" s="43">
        <f t="shared" si="20"/>
        <v>0</v>
      </c>
      <c r="K173" s="293"/>
      <c r="L173" s="33"/>
      <c r="M173" s="68"/>
      <c r="N173" s="116"/>
    </row>
    <row r="174" spans="1:14" ht="112.5" hidden="1">
      <c r="A174" s="259" t="s">
        <v>61</v>
      </c>
      <c r="B174" s="4" t="s">
        <v>145</v>
      </c>
      <c r="C174" s="10">
        <v>11</v>
      </c>
      <c r="D174" s="10" t="s">
        <v>69</v>
      </c>
      <c r="E174" s="10"/>
      <c r="F174" s="10"/>
      <c r="G174" s="11">
        <f>SUM(G175:G175)</f>
        <v>0</v>
      </c>
      <c r="H174" s="11">
        <f>SUM(H175:H175)</f>
        <v>3999.5</v>
      </c>
      <c r="I174" s="36" t="e">
        <f aca="true" t="shared" si="21" ref="I174:I179">H174/G174</f>
        <v>#DIV/0!</v>
      </c>
      <c r="J174" s="43">
        <f t="shared" si="20"/>
        <v>3999.5</v>
      </c>
      <c r="K174" s="293"/>
      <c r="L174" s="33"/>
      <c r="M174" s="68"/>
      <c r="N174" s="116"/>
    </row>
    <row r="175" spans="1:14" ht="37.5" hidden="1">
      <c r="A175" s="260" t="s">
        <v>103</v>
      </c>
      <c r="B175" s="4" t="s">
        <v>145</v>
      </c>
      <c r="C175" s="4">
        <v>11</v>
      </c>
      <c r="D175" s="4" t="s">
        <v>69</v>
      </c>
      <c r="E175" s="4" t="s">
        <v>104</v>
      </c>
      <c r="F175" s="4" t="s">
        <v>102</v>
      </c>
      <c r="G175" s="31"/>
      <c r="H175" s="11">
        <v>3999.5</v>
      </c>
      <c r="I175" s="36" t="e">
        <f t="shared" si="21"/>
        <v>#DIV/0!</v>
      </c>
      <c r="J175" s="43">
        <f t="shared" si="20"/>
        <v>3999.5</v>
      </c>
      <c r="K175" s="293"/>
      <c r="L175" s="33"/>
      <c r="M175" s="68"/>
      <c r="N175" s="116"/>
    </row>
    <row r="176" spans="1:14" ht="30.75" customHeight="1" hidden="1">
      <c r="A176" s="268" t="s">
        <v>62</v>
      </c>
      <c r="B176" s="4" t="s">
        <v>145</v>
      </c>
      <c r="C176" s="10">
        <v>11</v>
      </c>
      <c r="D176" s="10" t="s">
        <v>67</v>
      </c>
      <c r="E176" s="10"/>
      <c r="F176" s="10"/>
      <c r="G176" s="11">
        <f>G177+G179</f>
        <v>0</v>
      </c>
      <c r="H176" s="11">
        <f>H177+H179</f>
        <v>1387.2</v>
      </c>
      <c r="I176" s="36" t="e">
        <f t="shared" si="21"/>
        <v>#DIV/0!</v>
      </c>
      <c r="J176" s="43">
        <f t="shared" si="20"/>
        <v>1387.2</v>
      </c>
      <c r="K176" s="293"/>
      <c r="L176" s="33"/>
      <c r="M176" s="68"/>
      <c r="N176" s="116"/>
    </row>
    <row r="177" spans="1:14" ht="18.75" hidden="1">
      <c r="A177" s="260" t="s">
        <v>65</v>
      </c>
      <c r="B177" s="4" t="s">
        <v>145</v>
      </c>
      <c r="C177" s="4">
        <v>11</v>
      </c>
      <c r="D177" s="4" t="s">
        <v>67</v>
      </c>
      <c r="E177" s="4" t="s">
        <v>64</v>
      </c>
      <c r="F177" s="4"/>
      <c r="G177" s="12"/>
      <c r="H177" s="11">
        <f>H178</f>
        <v>894.2</v>
      </c>
      <c r="I177" s="36" t="e">
        <f t="shared" si="21"/>
        <v>#DIV/0!</v>
      </c>
      <c r="J177" s="43">
        <f t="shared" si="20"/>
        <v>894.2</v>
      </c>
      <c r="K177" s="293"/>
      <c r="L177" s="33"/>
      <c r="M177" s="68"/>
      <c r="N177" s="116"/>
    </row>
    <row r="178" spans="1:14" ht="75" hidden="1">
      <c r="A178" s="260" t="s">
        <v>63</v>
      </c>
      <c r="B178" s="4" t="s">
        <v>145</v>
      </c>
      <c r="C178" s="4">
        <v>11</v>
      </c>
      <c r="D178" s="4" t="s">
        <v>67</v>
      </c>
      <c r="E178" s="4" t="s">
        <v>64</v>
      </c>
      <c r="F178" s="4" t="s">
        <v>90</v>
      </c>
      <c r="G178" s="31"/>
      <c r="H178" s="11">
        <v>894.2</v>
      </c>
      <c r="I178" s="36" t="e">
        <f t="shared" si="21"/>
        <v>#DIV/0!</v>
      </c>
      <c r="J178" s="43">
        <f t="shared" si="20"/>
        <v>894.2</v>
      </c>
      <c r="K178" s="293"/>
      <c r="L178" s="33"/>
      <c r="M178" s="68"/>
      <c r="N178" s="116"/>
    </row>
    <row r="179" spans="1:14" ht="56.25" hidden="1">
      <c r="A179" s="260" t="s">
        <v>15</v>
      </c>
      <c r="B179" s="4" t="s">
        <v>145</v>
      </c>
      <c r="C179" s="4">
        <v>11</v>
      </c>
      <c r="D179" s="4" t="s">
        <v>67</v>
      </c>
      <c r="E179" s="4" t="s">
        <v>16</v>
      </c>
      <c r="F179" s="4" t="s">
        <v>90</v>
      </c>
      <c r="G179" s="31"/>
      <c r="H179" s="12">
        <v>493</v>
      </c>
      <c r="I179" s="36" t="e">
        <f t="shared" si="21"/>
        <v>#DIV/0!</v>
      </c>
      <c r="J179" s="43">
        <f t="shared" si="20"/>
        <v>493</v>
      </c>
      <c r="K179" s="293"/>
      <c r="L179" s="33"/>
      <c r="M179" s="68"/>
      <c r="N179" s="116"/>
    </row>
    <row r="180" spans="1:14" ht="23.25" customHeight="1" hidden="1">
      <c r="A180" s="261" t="s">
        <v>55</v>
      </c>
      <c r="B180" s="25" t="s">
        <v>145</v>
      </c>
      <c r="C180" s="25"/>
      <c r="D180" s="25"/>
      <c r="E180" s="25"/>
      <c r="F180" s="25"/>
      <c r="G180" s="28" t="e">
        <f>G184+G185+#REF!+#REF!+#REF!+#REF!+#REF!+#REF!+G181</f>
        <v>#REF!</v>
      </c>
      <c r="H180" s="28" t="e">
        <f>H184+H185+#REF!+#REF!+#REF!+#REF!+#REF!+#REF!+H181</f>
        <v>#REF!</v>
      </c>
      <c r="I180" s="28" t="e">
        <f>I184+I185+#REF!+#REF!+#REF!+#REF!+#REF!+#REF!+I181</f>
        <v>#DIV/0!</v>
      </c>
      <c r="J180" s="50" t="e">
        <f>J184+J185+#REF!+#REF!+#REF!+#REF!+#REF!+#REF!+J181</f>
        <v>#REF!</v>
      </c>
      <c r="K180" s="298"/>
      <c r="L180" s="65">
        <f>SUM(L182:L194)+L195+L197</f>
        <v>0</v>
      </c>
      <c r="M180" s="240">
        <f>SUM(M182:M194)+M195+M197</f>
        <v>0</v>
      </c>
      <c r="N180" s="76">
        <f>SUM(N182:N194)+N195+N197</f>
        <v>47477.899999999994</v>
      </c>
    </row>
    <row r="181" spans="1:14" ht="1.5" customHeight="1" hidden="1">
      <c r="A181" s="260" t="s">
        <v>177</v>
      </c>
      <c r="B181" s="4" t="s">
        <v>145</v>
      </c>
      <c r="C181" s="4" t="s">
        <v>66</v>
      </c>
      <c r="D181" s="4" t="s">
        <v>168</v>
      </c>
      <c r="E181" s="4" t="s">
        <v>116</v>
      </c>
      <c r="F181" s="4">
        <v>540</v>
      </c>
      <c r="G181" s="31">
        <v>67.9</v>
      </c>
      <c r="H181" s="12">
        <f>H184</f>
        <v>20</v>
      </c>
      <c r="I181" s="36"/>
      <c r="J181" s="43">
        <f aca="true" t="shared" si="22" ref="J181:J196">H181-G181</f>
        <v>-47.900000000000006</v>
      </c>
      <c r="K181" s="293"/>
      <c r="L181" s="33"/>
      <c r="M181" s="68"/>
      <c r="N181" s="116"/>
    </row>
    <row r="182" spans="1:14" ht="54.75" customHeight="1" hidden="1">
      <c r="A182" s="260" t="s">
        <v>213</v>
      </c>
      <c r="B182" s="4" t="s">
        <v>145</v>
      </c>
      <c r="C182" s="4" t="s">
        <v>170</v>
      </c>
      <c r="D182" s="4">
        <v>13</v>
      </c>
      <c r="E182" s="4" t="s">
        <v>239</v>
      </c>
      <c r="F182" s="4">
        <v>530</v>
      </c>
      <c r="G182" s="11"/>
      <c r="H182" s="31">
        <v>4323.5</v>
      </c>
      <c r="I182" s="36" t="e">
        <f>H182/G182</f>
        <v>#DIV/0!</v>
      </c>
      <c r="J182" s="43">
        <f t="shared" si="22"/>
        <v>4323.5</v>
      </c>
      <c r="K182" s="293"/>
      <c r="L182" s="33"/>
      <c r="M182" s="68"/>
      <c r="N182" s="116">
        <v>211</v>
      </c>
    </row>
    <row r="183" spans="1:14" ht="39.75" customHeight="1" hidden="1">
      <c r="A183" s="260" t="s">
        <v>197</v>
      </c>
      <c r="B183" s="4" t="s">
        <v>145</v>
      </c>
      <c r="C183" s="10" t="s">
        <v>68</v>
      </c>
      <c r="D183" s="20" t="s">
        <v>198</v>
      </c>
      <c r="E183" s="10">
        <v>5223900</v>
      </c>
      <c r="F183" s="10">
        <v>520</v>
      </c>
      <c r="G183" s="11">
        <v>0</v>
      </c>
      <c r="H183" s="12">
        <v>20</v>
      </c>
      <c r="I183" s="36" t="e">
        <f>H183/G183</f>
        <v>#DIV/0!</v>
      </c>
      <c r="J183" s="43">
        <f t="shared" si="22"/>
        <v>20</v>
      </c>
      <c r="K183" s="293"/>
      <c r="L183" s="33"/>
      <c r="M183" s="68"/>
      <c r="N183" s="116"/>
    </row>
    <row r="184" spans="1:14" ht="57" customHeight="1" hidden="1">
      <c r="A184" s="260" t="s">
        <v>191</v>
      </c>
      <c r="B184" s="4" t="s">
        <v>145</v>
      </c>
      <c r="C184" s="10" t="s">
        <v>68</v>
      </c>
      <c r="D184" s="10" t="s">
        <v>74</v>
      </c>
      <c r="E184" s="10">
        <v>1001299</v>
      </c>
      <c r="F184" s="10">
        <v>520</v>
      </c>
      <c r="G184" s="11">
        <v>0</v>
      </c>
      <c r="H184" s="12">
        <v>20</v>
      </c>
      <c r="I184" s="36" t="e">
        <f>H184/G184</f>
        <v>#DIV/0!</v>
      </c>
      <c r="J184" s="43">
        <f t="shared" si="22"/>
        <v>20</v>
      </c>
      <c r="K184" s="293"/>
      <c r="L184" s="33"/>
      <c r="M184" s="68"/>
      <c r="N184" s="116"/>
    </row>
    <row r="185" spans="1:14" ht="56.25" customHeight="1" hidden="1">
      <c r="A185" s="260" t="s">
        <v>212</v>
      </c>
      <c r="B185" s="4" t="s">
        <v>145</v>
      </c>
      <c r="C185" s="4" t="s">
        <v>169</v>
      </c>
      <c r="D185" s="4" t="s">
        <v>67</v>
      </c>
      <c r="E185" s="4" t="s">
        <v>240</v>
      </c>
      <c r="F185" s="4">
        <v>530</v>
      </c>
      <c r="G185" s="11">
        <v>1067.2</v>
      </c>
      <c r="H185" s="31">
        <v>4323.5</v>
      </c>
      <c r="I185" s="36">
        <f>H185/G185</f>
        <v>4.051255622188905</v>
      </c>
      <c r="J185" s="43">
        <f t="shared" si="22"/>
        <v>3256.3</v>
      </c>
      <c r="K185" s="293"/>
      <c r="L185" s="33"/>
      <c r="M185" s="68"/>
      <c r="N185" s="116">
        <v>1271.9</v>
      </c>
    </row>
    <row r="186" spans="1:14" ht="116.25" customHeight="1" hidden="1">
      <c r="A186" s="260" t="s">
        <v>397</v>
      </c>
      <c r="B186" s="4" t="s">
        <v>145</v>
      </c>
      <c r="C186" s="4" t="s">
        <v>67</v>
      </c>
      <c r="D186" s="4" t="s">
        <v>71</v>
      </c>
      <c r="E186" s="4" t="s">
        <v>241</v>
      </c>
      <c r="F186" s="4">
        <v>540</v>
      </c>
      <c r="G186" s="11">
        <v>62.6</v>
      </c>
      <c r="H186" s="31">
        <v>4323.5</v>
      </c>
      <c r="I186" s="36">
        <f>H186/G186</f>
        <v>69.06549520766772</v>
      </c>
      <c r="J186" s="43">
        <f t="shared" si="22"/>
        <v>4260.9</v>
      </c>
      <c r="K186" s="293"/>
      <c r="L186" s="33"/>
      <c r="M186" s="68"/>
      <c r="N186" s="116"/>
    </row>
    <row r="187" spans="1:14" ht="117.75" customHeight="1" hidden="1">
      <c r="A187" s="260" t="s">
        <v>390</v>
      </c>
      <c r="B187" s="4" t="s">
        <v>145</v>
      </c>
      <c r="C187" s="4" t="s">
        <v>138</v>
      </c>
      <c r="D187" s="4" t="s">
        <v>71</v>
      </c>
      <c r="E187" s="4" t="s">
        <v>241</v>
      </c>
      <c r="F187" s="4">
        <v>540</v>
      </c>
      <c r="G187" s="11">
        <v>747.7</v>
      </c>
      <c r="H187" s="12">
        <v>450</v>
      </c>
      <c r="I187" s="36"/>
      <c r="J187" s="43">
        <f t="shared" si="22"/>
        <v>-297.70000000000005</v>
      </c>
      <c r="K187" s="293"/>
      <c r="L187" s="33"/>
      <c r="M187" s="68"/>
      <c r="N187" s="116">
        <v>9802.7</v>
      </c>
    </row>
    <row r="188" spans="1:14" ht="61.5" customHeight="1" hidden="1">
      <c r="A188" s="260" t="s">
        <v>243</v>
      </c>
      <c r="B188" s="4" t="s">
        <v>145</v>
      </c>
      <c r="C188" s="4" t="s">
        <v>138</v>
      </c>
      <c r="D188" s="4" t="s">
        <v>71</v>
      </c>
      <c r="E188" s="4" t="s">
        <v>242</v>
      </c>
      <c r="F188" s="4">
        <v>521</v>
      </c>
      <c r="G188" s="11">
        <v>747.7</v>
      </c>
      <c r="H188" s="12">
        <v>450</v>
      </c>
      <c r="I188" s="36"/>
      <c r="J188" s="43">
        <f t="shared" si="22"/>
        <v>-297.70000000000005</v>
      </c>
      <c r="K188" s="293"/>
      <c r="L188" s="131"/>
      <c r="M188" s="68"/>
      <c r="N188" s="116">
        <v>4183.7</v>
      </c>
    </row>
    <row r="189" spans="1:14" ht="114.75" customHeight="1" hidden="1">
      <c r="A189" s="260" t="s">
        <v>391</v>
      </c>
      <c r="B189" s="4" t="s">
        <v>145</v>
      </c>
      <c r="C189" s="4" t="s">
        <v>68</v>
      </c>
      <c r="D189" s="4">
        <v>12</v>
      </c>
      <c r="E189" s="4" t="s">
        <v>241</v>
      </c>
      <c r="F189" s="4">
        <v>540</v>
      </c>
      <c r="G189" s="11">
        <v>747.7</v>
      </c>
      <c r="H189" s="12">
        <v>450</v>
      </c>
      <c r="I189" s="36"/>
      <c r="J189" s="43">
        <f t="shared" si="22"/>
        <v>-297.70000000000005</v>
      </c>
      <c r="K189" s="293"/>
      <c r="L189" s="33"/>
      <c r="M189" s="68"/>
      <c r="N189" s="116">
        <v>127</v>
      </c>
    </row>
    <row r="190" spans="1:14" ht="123" customHeight="1" hidden="1">
      <c r="A190" s="260" t="s">
        <v>210</v>
      </c>
      <c r="B190" s="4" t="s">
        <v>145</v>
      </c>
      <c r="C190" s="4" t="s">
        <v>72</v>
      </c>
      <c r="D190" s="4" t="s">
        <v>67</v>
      </c>
      <c r="E190" s="4" t="s">
        <v>241</v>
      </c>
      <c r="F190" s="4">
        <v>540</v>
      </c>
      <c r="G190" s="11">
        <v>747.7</v>
      </c>
      <c r="H190" s="12">
        <v>450</v>
      </c>
      <c r="I190" s="36"/>
      <c r="J190" s="43">
        <f t="shared" si="22"/>
        <v>-297.70000000000005</v>
      </c>
      <c r="K190" s="293"/>
      <c r="L190" s="33"/>
      <c r="M190" s="68"/>
      <c r="N190" s="116">
        <v>278</v>
      </c>
    </row>
    <row r="191" spans="1:14" ht="123" customHeight="1" hidden="1">
      <c r="A191" s="260" t="s">
        <v>211</v>
      </c>
      <c r="B191" s="4" t="s">
        <v>145</v>
      </c>
      <c r="C191" s="4" t="s">
        <v>72</v>
      </c>
      <c r="D191" s="4" t="s">
        <v>67</v>
      </c>
      <c r="E191" s="4" t="s">
        <v>241</v>
      </c>
      <c r="F191" s="4">
        <v>540</v>
      </c>
      <c r="G191" s="11">
        <v>747.7</v>
      </c>
      <c r="H191" s="12">
        <v>450</v>
      </c>
      <c r="I191" s="36"/>
      <c r="J191" s="43">
        <f t="shared" si="22"/>
        <v>-297.70000000000005</v>
      </c>
      <c r="K191" s="293"/>
      <c r="L191" s="33"/>
      <c r="M191" s="68"/>
      <c r="N191" s="116">
        <v>395</v>
      </c>
    </row>
    <row r="192" spans="1:14" ht="111.75" customHeight="1" hidden="1">
      <c r="A192" s="260" t="s">
        <v>392</v>
      </c>
      <c r="B192" s="4" t="s">
        <v>145</v>
      </c>
      <c r="C192" s="4" t="s">
        <v>70</v>
      </c>
      <c r="D192" s="4" t="s">
        <v>66</v>
      </c>
      <c r="E192" s="4" t="s">
        <v>387</v>
      </c>
      <c r="F192" s="4">
        <v>540</v>
      </c>
      <c r="G192" s="11">
        <v>62.6</v>
      </c>
      <c r="H192" s="31">
        <v>4323.5</v>
      </c>
      <c r="I192" s="36">
        <f>H192/G192</f>
        <v>69.06549520766772</v>
      </c>
      <c r="J192" s="43">
        <f t="shared" si="22"/>
        <v>4260.9</v>
      </c>
      <c r="K192" s="293"/>
      <c r="L192" s="33"/>
      <c r="M192" s="68"/>
      <c r="N192" s="116">
        <v>729.6</v>
      </c>
    </row>
    <row r="193" spans="1:14" ht="111.75" customHeight="1" hidden="1">
      <c r="A193" s="260" t="s">
        <v>393</v>
      </c>
      <c r="B193" s="4" t="s">
        <v>145</v>
      </c>
      <c r="C193" s="4" t="s">
        <v>70</v>
      </c>
      <c r="D193" s="4" t="s">
        <v>68</v>
      </c>
      <c r="E193" s="4" t="s">
        <v>386</v>
      </c>
      <c r="F193" s="4">
        <v>540</v>
      </c>
      <c r="G193" s="11">
        <v>62.6</v>
      </c>
      <c r="H193" s="31">
        <v>4323.5</v>
      </c>
      <c r="I193" s="36">
        <f>H193/G193</f>
        <v>69.06549520766772</v>
      </c>
      <c r="J193" s="43">
        <f t="shared" si="22"/>
        <v>4260.9</v>
      </c>
      <c r="K193" s="293"/>
      <c r="L193" s="33"/>
      <c r="M193" s="68"/>
      <c r="N193" s="116">
        <v>71</v>
      </c>
    </row>
    <row r="194" spans="1:14" ht="96" customHeight="1" hidden="1">
      <c r="A194" s="260" t="s">
        <v>247</v>
      </c>
      <c r="B194" s="4" t="s">
        <v>145</v>
      </c>
      <c r="C194" s="4">
        <v>10</v>
      </c>
      <c r="D194" s="4" t="s">
        <v>66</v>
      </c>
      <c r="E194" s="4" t="s">
        <v>381</v>
      </c>
      <c r="F194" s="4">
        <v>540</v>
      </c>
      <c r="G194" s="11">
        <v>62.6</v>
      </c>
      <c r="H194" s="31">
        <v>4323.5</v>
      </c>
      <c r="I194" s="36">
        <f>H194/G194</f>
        <v>69.06549520766772</v>
      </c>
      <c r="J194" s="43">
        <f t="shared" si="22"/>
        <v>4260.9</v>
      </c>
      <c r="K194" s="293"/>
      <c r="L194" s="33"/>
      <c r="M194" s="68"/>
      <c r="N194" s="116">
        <v>0</v>
      </c>
    </row>
    <row r="195" spans="1:14" ht="27" customHeight="1" hidden="1">
      <c r="A195" s="260" t="s">
        <v>215</v>
      </c>
      <c r="B195" s="10" t="s">
        <v>145</v>
      </c>
      <c r="C195" s="10">
        <v>13</v>
      </c>
      <c r="D195" s="10" t="s">
        <v>66</v>
      </c>
      <c r="E195" s="4"/>
      <c r="F195" s="4"/>
      <c r="G195" s="11">
        <v>62.6</v>
      </c>
      <c r="H195" s="31">
        <v>4323.5</v>
      </c>
      <c r="I195" s="36">
        <f>H195/G195</f>
        <v>69.06549520766772</v>
      </c>
      <c r="J195" s="43">
        <f t="shared" si="22"/>
        <v>4260.9</v>
      </c>
      <c r="K195" s="293"/>
      <c r="L195" s="33"/>
      <c r="M195" s="237">
        <f>M196</f>
        <v>0</v>
      </c>
      <c r="N195" s="72">
        <f>N196</f>
        <v>42</v>
      </c>
    </row>
    <row r="196" spans="1:14" ht="22.5" customHeight="1" hidden="1">
      <c r="A196" s="260" t="s">
        <v>216</v>
      </c>
      <c r="B196" s="4" t="s">
        <v>145</v>
      </c>
      <c r="C196" s="4">
        <v>13</v>
      </c>
      <c r="D196" s="4" t="s">
        <v>66</v>
      </c>
      <c r="E196" s="4" t="s">
        <v>217</v>
      </c>
      <c r="F196" s="4">
        <v>730</v>
      </c>
      <c r="G196" s="11">
        <v>62.6</v>
      </c>
      <c r="H196" s="31">
        <v>4323.5</v>
      </c>
      <c r="I196" s="36">
        <f>H196/G196</f>
        <v>69.06549520766772</v>
      </c>
      <c r="J196" s="43">
        <f t="shared" si="22"/>
        <v>4260.9</v>
      </c>
      <c r="K196" s="293"/>
      <c r="L196" s="33"/>
      <c r="M196" s="68"/>
      <c r="N196" s="116">
        <v>42</v>
      </c>
    </row>
    <row r="197" spans="1:14" ht="37.5" customHeight="1" hidden="1">
      <c r="A197" s="259" t="s">
        <v>56</v>
      </c>
      <c r="B197" s="4" t="s">
        <v>145</v>
      </c>
      <c r="C197" s="10">
        <v>14</v>
      </c>
      <c r="D197" s="20" t="s">
        <v>205</v>
      </c>
      <c r="E197" s="10"/>
      <c r="F197" s="10"/>
      <c r="G197" s="11">
        <f>G200</f>
        <v>17603</v>
      </c>
      <c r="H197" s="11">
        <f>H200</f>
        <v>10946.9</v>
      </c>
      <c r="I197" s="11">
        <f>I200</f>
        <v>0.6218769527921377</v>
      </c>
      <c r="J197" s="47">
        <f>J200</f>
        <v>-6656.1</v>
      </c>
      <c r="K197" s="236"/>
      <c r="L197" s="61">
        <f>L200+L201</f>
        <v>0</v>
      </c>
      <c r="M197" s="238">
        <f>M200+M201</f>
        <v>0</v>
      </c>
      <c r="N197" s="71">
        <f>N200+N201</f>
        <v>30366</v>
      </c>
    </row>
    <row r="198" spans="1:14" ht="37.5" hidden="1">
      <c r="A198" s="260" t="s">
        <v>57</v>
      </c>
      <c r="B198" s="4" t="s">
        <v>145</v>
      </c>
      <c r="C198" s="4">
        <v>14</v>
      </c>
      <c r="D198" s="4" t="s">
        <v>66</v>
      </c>
      <c r="E198" s="4" t="s">
        <v>58</v>
      </c>
      <c r="F198" s="4"/>
      <c r="G198" s="12"/>
      <c r="H198" s="11">
        <f>H199</f>
        <v>10946.9</v>
      </c>
      <c r="I198" s="36" t="e">
        <f>H198/G198</f>
        <v>#DIV/0!</v>
      </c>
      <c r="J198" s="43">
        <f>H198-G198</f>
        <v>10946.9</v>
      </c>
      <c r="K198" s="293"/>
      <c r="L198" s="33"/>
      <c r="M198" s="68"/>
      <c r="N198" s="116"/>
    </row>
    <row r="199" spans="1:14" ht="37.5" hidden="1">
      <c r="A199" s="260" t="s">
        <v>57</v>
      </c>
      <c r="B199" s="4" t="s">
        <v>145</v>
      </c>
      <c r="C199" s="4">
        <v>14</v>
      </c>
      <c r="D199" s="4" t="s">
        <v>66</v>
      </c>
      <c r="E199" s="4" t="s">
        <v>59</v>
      </c>
      <c r="F199" s="4"/>
      <c r="G199" s="12"/>
      <c r="H199" s="12">
        <f>H200</f>
        <v>10946.9</v>
      </c>
      <c r="I199" s="36" t="e">
        <f>H199/G199</f>
        <v>#DIV/0!</v>
      </c>
      <c r="J199" s="43">
        <f>H199-G199</f>
        <v>10946.9</v>
      </c>
      <c r="K199" s="293"/>
      <c r="L199" s="33"/>
      <c r="M199" s="68"/>
      <c r="N199" s="116"/>
    </row>
    <row r="200" spans="1:14" ht="45" customHeight="1" hidden="1">
      <c r="A200" s="260" t="s">
        <v>60</v>
      </c>
      <c r="B200" s="4" t="s">
        <v>145</v>
      </c>
      <c r="C200" s="4">
        <v>14</v>
      </c>
      <c r="D200" s="4" t="s">
        <v>66</v>
      </c>
      <c r="E200" s="4" t="s">
        <v>244</v>
      </c>
      <c r="F200" s="4">
        <v>510</v>
      </c>
      <c r="G200" s="31">
        <v>17603</v>
      </c>
      <c r="H200" s="12">
        <v>10946.9</v>
      </c>
      <c r="I200" s="36">
        <f>H200/G200</f>
        <v>0.6218769527921377</v>
      </c>
      <c r="J200" s="43">
        <f>H200-G200</f>
        <v>-6656.1</v>
      </c>
      <c r="K200" s="293"/>
      <c r="L200" s="33"/>
      <c r="M200" s="68"/>
      <c r="N200" s="116">
        <v>5531.4</v>
      </c>
    </row>
    <row r="201" spans="1:14" ht="25.5" customHeight="1" hidden="1">
      <c r="A201" s="260" t="s">
        <v>245</v>
      </c>
      <c r="B201" s="4" t="s">
        <v>145</v>
      </c>
      <c r="C201" s="10">
        <v>14</v>
      </c>
      <c r="D201" s="10" t="s">
        <v>69</v>
      </c>
      <c r="E201" s="4" t="s">
        <v>246</v>
      </c>
      <c r="F201" s="4">
        <v>510</v>
      </c>
      <c r="G201" s="37">
        <v>3274</v>
      </c>
      <c r="H201" s="12">
        <v>7513.7</v>
      </c>
      <c r="I201" s="36"/>
      <c r="J201" s="43">
        <f>H201-G201</f>
        <v>4239.7</v>
      </c>
      <c r="K201" s="293"/>
      <c r="L201" s="33"/>
      <c r="M201" s="68"/>
      <c r="N201" s="116">
        <v>24834.6</v>
      </c>
    </row>
    <row r="202" spans="1:14" ht="48.75" customHeight="1" hidden="1">
      <c r="A202" s="269" t="s">
        <v>15</v>
      </c>
      <c r="B202" s="125">
        <v>818</v>
      </c>
      <c r="C202" s="126"/>
      <c r="D202" s="126"/>
      <c r="E202" s="126"/>
      <c r="F202" s="126"/>
      <c r="G202" s="127">
        <f aca="true" t="shared" si="23" ref="G202:N202">G203+G204+G205</f>
        <v>1945.1999999999998</v>
      </c>
      <c r="H202" s="127">
        <f t="shared" si="23"/>
        <v>4891.5</v>
      </c>
      <c r="I202" s="127" t="e">
        <f t="shared" si="23"/>
        <v>#DIV/0!</v>
      </c>
      <c r="J202" s="128">
        <f t="shared" si="23"/>
        <v>2946.3</v>
      </c>
      <c r="K202" s="303"/>
      <c r="L202" s="129">
        <f t="shared" si="23"/>
        <v>0</v>
      </c>
      <c r="M202" s="246">
        <f t="shared" si="23"/>
        <v>0</v>
      </c>
      <c r="N202" s="130">
        <f t="shared" si="23"/>
        <v>2875.8999999999996</v>
      </c>
    </row>
    <row r="203" spans="1:14" ht="42.75" customHeight="1" hidden="1">
      <c r="A203" s="260" t="s">
        <v>173</v>
      </c>
      <c r="B203" s="5">
        <v>818</v>
      </c>
      <c r="C203" s="4" t="s">
        <v>67</v>
      </c>
      <c r="D203" s="4" t="s">
        <v>138</v>
      </c>
      <c r="E203" s="4" t="s">
        <v>203</v>
      </c>
      <c r="F203" s="4">
        <v>100</v>
      </c>
      <c r="G203" s="31">
        <v>1147.3</v>
      </c>
      <c r="H203" s="12">
        <v>1630.5</v>
      </c>
      <c r="I203" s="36">
        <f>H203/G203</f>
        <v>1.4211627298875622</v>
      </c>
      <c r="J203" s="43">
        <f>H203-G203</f>
        <v>483.20000000000005</v>
      </c>
      <c r="K203" s="293"/>
      <c r="L203" s="33"/>
      <c r="M203" s="68"/>
      <c r="N203" s="116">
        <v>1517.8</v>
      </c>
    </row>
    <row r="204" spans="1:14" ht="25.5" customHeight="1" hidden="1">
      <c r="A204" s="260" t="s">
        <v>17</v>
      </c>
      <c r="B204" s="5">
        <v>818</v>
      </c>
      <c r="C204" s="4" t="s">
        <v>67</v>
      </c>
      <c r="D204" s="4" t="s">
        <v>138</v>
      </c>
      <c r="E204" s="4" t="s">
        <v>203</v>
      </c>
      <c r="F204" s="4">
        <v>200</v>
      </c>
      <c r="G204" s="31">
        <v>797.9</v>
      </c>
      <c r="H204" s="12">
        <v>1630.5</v>
      </c>
      <c r="I204" s="36">
        <f>H204/G204</f>
        <v>2.0434891590424864</v>
      </c>
      <c r="J204" s="43">
        <f>H204-G204</f>
        <v>832.6</v>
      </c>
      <c r="K204" s="293"/>
      <c r="L204" s="33"/>
      <c r="M204" s="68"/>
      <c r="N204" s="116">
        <v>1292.1</v>
      </c>
    </row>
    <row r="205" spans="1:14" ht="30" customHeight="1" hidden="1" thickBot="1">
      <c r="A205" s="270" t="s">
        <v>17</v>
      </c>
      <c r="B205" s="94">
        <v>818</v>
      </c>
      <c r="C205" s="24" t="s">
        <v>67</v>
      </c>
      <c r="D205" s="24" t="s">
        <v>138</v>
      </c>
      <c r="E205" s="24" t="s">
        <v>203</v>
      </c>
      <c r="F205" s="24">
        <v>850</v>
      </c>
      <c r="G205" s="95"/>
      <c r="H205" s="32">
        <v>1630.5</v>
      </c>
      <c r="I205" s="96" t="e">
        <f>H205/G205</f>
        <v>#DIV/0!</v>
      </c>
      <c r="J205" s="97">
        <f>H205-G205</f>
        <v>1630.5</v>
      </c>
      <c r="K205" s="304"/>
      <c r="L205" s="98"/>
      <c r="M205" s="68"/>
      <c r="N205" s="116">
        <v>66</v>
      </c>
    </row>
    <row r="206" spans="1:14" ht="24.75" customHeight="1">
      <c r="A206" s="271" t="s">
        <v>5</v>
      </c>
      <c r="B206" s="156">
        <v>303</v>
      </c>
      <c r="C206" s="157" t="s">
        <v>66</v>
      </c>
      <c r="D206" s="157"/>
      <c r="E206" s="157"/>
      <c r="F206" s="157"/>
      <c r="G206" s="158" t="e">
        <f>G207+G216+G222+G230+#REF!+G235+G225</f>
        <v>#REF!</v>
      </c>
      <c r="H206" s="158" t="e">
        <f>H207+H216+H222+H230+#REF!+H235+H225</f>
        <v>#REF!</v>
      </c>
      <c r="I206" s="158" t="e">
        <f>I207+I216+I222+I230+#REF!+I235+I225</f>
        <v>#REF!</v>
      </c>
      <c r="J206" s="159" t="e">
        <f>J207+J216+J222+J230+#REF!+J235+J225</f>
        <v>#REF!</v>
      </c>
      <c r="K206" s="305">
        <v>2208.6</v>
      </c>
      <c r="L206" s="160">
        <v>1387.7</v>
      </c>
      <c r="M206" s="247" t="e">
        <f>M207+M210+M216+M222+M229+M231</f>
        <v>#REF!</v>
      </c>
      <c r="N206" s="122">
        <f>N207+N210+N216+N222+N229+N231</f>
        <v>29083.600000000002</v>
      </c>
    </row>
    <row r="207" spans="1:14" ht="53.25" customHeight="1">
      <c r="A207" s="226" t="s">
        <v>92</v>
      </c>
      <c r="B207" s="156">
        <v>303</v>
      </c>
      <c r="C207" s="137" t="s">
        <v>66</v>
      </c>
      <c r="D207" s="137" t="s">
        <v>69</v>
      </c>
      <c r="E207" s="137"/>
      <c r="F207" s="137"/>
      <c r="G207" s="138">
        <f aca="true" t="shared" si="24" ref="G207:M208">G208</f>
        <v>1290.8</v>
      </c>
      <c r="H207" s="138">
        <f t="shared" si="24"/>
        <v>822.8</v>
      </c>
      <c r="I207" s="138">
        <f t="shared" si="24"/>
        <v>0.6374341493647351</v>
      </c>
      <c r="J207" s="139">
        <f t="shared" si="24"/>
        <v>-468</v>
      </c>
      <c r="K207" s="306">
        <v>439.7</v>
      </c>
      <c r="L207" s="140">
        <v>289.7</v>
      </c>
      <c r="M207" s="235">
        <f>M208</f>
        <v>0</v>
      </c>
      <c r="N207" s="75">
        <f>N208</f>
        <v>0</v>
      </c>
    </row>
    <row r="208" spans="1:14" ht="47.25" customHeight="1">
      <c r="A208" s="228" t="s">
        <v>93</v>
      </c>
      <c r="B208" s="161">
        <v>303</v>
      </c>
      <c r="C208" s="147" t="s">
        <v>66</v>
      </c>
      <c r="D208" s="147" t="s">
        <v>69</v>
      </c>
      <c r="E208" s="147" t="s">
        <v>248</v>
      </c>
      <c r="F208" s="147"/>
      <c r="G208" s="149">
        <f t="shared" si="24"/>
        <v>1290.8</v>
      </c>
      <c r="H208" s="149">
        <f t="shared" si="24"/>
        <v>822.8</v>
      </c>
      <c r="I208" s="149">
        <f t="shared" si="24"/>
        <v>0.6374341493647351</v>
      </c>
      <c r="J208" s="162">
        <f t="shared" si="24"/>
        <v>-468</v>
      </c>
      <c r="K208" s="307">
        <v>439.7</v>
      </c>
      <c r="L208" s="148">
        <v>289.7</v>
      </c>
      <c r="M208" s="55">
        <f t="shared" si="24"/>
        <v>0</v>
      </c>
      <c r="N208" s="70"/>
    </row>
    <row r="209" spans="1:14" ht="34.5" customHeight="1">
      <c r="A209" s="228" t="s">
        <v>94</v>
      </c>
      <c r="B209" s="161">
        <v>303</v>
      </c>
      <c r="C209" s="147" t="s">
        <v>66</v>
      </c>
      <c r="D209" s="147" t="s">
        <v>69</v>
      </c>
      <c r="E209" s="147" t="s">
        <v>248</v>
      </c>
      <c r="F209" s="147">
        <v>100</v>
      </c>
      <c r="G209" s="149">
        <v>1290.8</v>
      </c>
      <c r="H209" s="144">
        <v>822.8</v>
      </c>
      <c r="I209" s="150">
        <f aca="true" t="shared" si="25" ref="I209:I215">H209/G209</f>
        <v>0.6374341493647351</v>
      </c>
      <c r="J209" s="151">
        <f aca="true" t="shared" si="26" ref="J209:J215">H209-G209</f>
        <v>-468</v>
      </c>
      <c r="K209" s="295">
        <v>439.7</v>
      </c>
      <c r="L209" s="154">
        <v>289.7</v>
      </c>
      <c r="M209" s="68"/>
      <c r="N209" s="116"/>
    </row>
    <row r="210" spans="1:14" ht="63" customHeight="1">
      <c r="A210" s="226" t="s">
        <v>405</v>
      </c>
      <c r="B210" s="156">
        <v>303</v>
      </c>
      <c r="C210" s="137" t="s">
        <v>66</v>
      </c>
      <c r="D210" s="137" t="s">
        <v>67</v>
      </c>
      <c r="E210" s="163"/>
      <c r="F210" s="163"/>
      <c r="G210" s="164">
        <v>1290.8</v>
      </c>
      <c r="H210" s="138">
        <v>822.8</v>
      </c>
      <c r="I210" s="165">
        <f t="shared" si="25"/>
        <v>0.6374341493647351</v>
      </c>
      <c r="J210" s="166">
        <f t="shared" si="26"/>
        <v>-468</v>
      </c>
      <c r="K210" s="314">
        <v>1.3</v>
      </c>
      <c r="L210" s="167"/>
      <c r="M210" s="233">
        <f>M211</f>
        <v>0</v>
      </c>
      <c r="N210" s="73">
        <f>N211</f>
        <v>191</v>
      </c>
    </row>
    <row r="211" spans="1:14" ht="60" customHeight="1" hidden="1">
      <c r="A211" s="228" t="s">
        <v>249</v>
      </c>
      <c r="B211" s="161">
        <v>303</v>
      </c>
      <c r="C211" s="147" t="s">
        <v>66</v>
      </c>
      <c r="D211" s="147" t="s">
        <v>67</v>
      </c>
      <c r="E211" s="147" t="s">
        <v>227</v>
      </c>
      <c r="F211" s="147">
        <v>123</v>
      </c>
      <c r="G211" s="144">
        <f>G212</f>
        <v>0</v>
      </c>
      <c r="H211" s="144">
        <f>H212</f>
        <v>205</v>
      </c>
      <c r="I211" s="150" t="e">
        <f t="shared" si="25"/>
        <v>#DIV/0!</v>
      </c>
      <c r="J211" s="151">
        <f t="shared" si="26"/>
        <v>205</v>
      </c>
      <c r="K211" s="295"/>
      <c r="L211" s="154"/>
      <c r="M211" s="68"/>
      <c r="N211" s="116">
        <v>191</v>
      </c>
    </row>
    <row r="212" spans="1:14" ht="67.5" customHeight="1" hidden="1">
      <c r="A212" s="228" t="s">
        <v>6</v>
      </c>
      <c r="B212" s="161">
        <v>303</v>
      </c>
      <c r="C212" s="147" t="s">
        <v>66</v>
      </c>
      <c r="D212" s="147" t="s">
        <v>67</v>
      </c>
      <c r="E212" s="147" t="s">
        <v>7</v>
      </c>
      <c r="F212" s="147"/>
      <c r="G212" s="149"/>
      <c r="H212" s="149">
        <f>H213</f>
        <v>205</v>
      </c>
      <c r="I212" s="150" t="e">
        <f t="shared" si="25"/>
        <v>#DIV/0!</v>
      </c>
      <c r="J212" s="151">
        <f t="shared" si="26"/>
        <v>205</v>
      </c>
      <c r="K212" s="295"/>
      <c r="L212" s="154"/>
      <c r="M212" s="68"/>
      <c r="N212" s="116"/>
    </row>
    <row r="213" spans="1:14" ht="18" hidden="1">
      <c r="A213" s="228" t="s">
        <v>8</v>
      </c>
      <c r="B213" s="161">
        <v>303</v>
      </c>
      <c r="C213" s="147" t="s">
        <v>66</v>
      </c>
      <c r="D213" s="147" t="s">
        <v>67</v>
      </c>
      <c r="E213" s="147" t="s">
        <v>155</v>
      </c>
      <c r="F213" s="147"/>
      <c r="G213" s="149"/>
      <c r="H213" s="149">
        <f>H214</f>
        <v>205</v>
      </c>
      <c r="I213" s="150" t="e">
        <f t="shared" si="25"/>
        <v>#DIV/0!</v>
      </c>
      <c r="J213" s="151">
        <f t="shared" si="26"/>
        <v>205</v>
      </c>
      <c r="K213" s="295"/>
      <c r="L213" s="154"/>
      <c r="M213" s="68"/>
      <c r="N213" s="116"/>
    </row>
    <row r="214" spans="1:14" ht="31.5" hidden="1">
      <c r="A214" s="228" t="s">
        <v>9</v>
      </c>
      <c r="B214" s="161">
        <v>303</v>
      </c>
      <c r="C214" s="147" t="s">
        <v>66</v>
      </c>
      <c r="D214" s="147" t="s">
        <v>67</v>
      </c>
      <c r="E214" s="147" t="s">
        <v>155</v>
      </c>
      <c r="F214" s="147">
        <v>500</v>
      </c>
      <c r="G214" s="153"/>
      <c r="H214" s="153">
        <v>205</v>
      </c>
      <c r="I214" s="150" t="e">
        <f t="shared" si="25"/>
        <v>#DIV/0!</v>
      </c>
      <c r="J214" s="151">
        <f t="shared" si="26"/>
        <v>205</v>
      </c>
      <c r="K214" s="295"/>
      <c r="L214" s="154"/>
      <c r="M214" s="68"/>
      <c r="N214" s="116"/>
    </row>
    <row r="215" spans="1:14" ht="35.25" customHeight="1">
      <c r="A215" s="228" t="s">
        <v>237</v>
      </c>
      <c r="B215" s="161">
        <v>303</v>
      </c>
      <c r="C215" s="147" t="s">
        <v>66</v>
      </c>
      <c r="D215" s="147" t="s">
        <v>67</v>
      </c>
      <c r="E215" s="147" t="s">
        <v>227</v>
      </c>
      <c r="F215" s="147">
        <v>200</v>
      </c>
      <c r="G215" s="144">
        <v>1</v>
      </c>
      <c r="H215" s="144" t="e">
        <f>H216</f>
        <v>#REF!</v>
      </c>
      <c r="I215" s="150" t="e">
        <f t="shared" si="25"/>
        <v>#REF!</v>
      </c>
      <c r="J215" s="151" t="e">
        <f t="shared" si="26"/>
        <v>#REF!</v>
      </c>
      <c r="K215" s="295">
        <v>1.3</v>
      </c>
      <c r="L215" s="154"/>
      <c r="M215" s="68"/>
      <c r="N215" s="116"/>
    </row>
    <row r="216" spans="1:14" ht="75.75" customHeight="1">
      <c r="A216" s="226" t="s">
        <v>10</v>
      </c>
      <c r="B216" s="157">
        <v>303</v>
      </c>
      <c r="C216" s="137" t="s">
        <v>66</v>
      </c>
      <c r="D216" s="137" t="s">
        <v>68</v>
      </c>
      <c r="E216" s="137"/>
      <c r="F216" s="163"/>
      <c r="G216" s="138" t="e">
        <f>#REF!</f>
        <v>#REF!</v>
      </c>
      <c r="H216" s="138" t="e">
        <f>#REF!</f>
        <v>#REF!</v>
      </c>
      <c r="I216" s="138" t="e">
        <f>#REF!</f>
        <v>#REF!</v>
      </c>
      <c r="J216" s="139" t="e">
        <f>#REF!</f>
        <v>#REF!</v>
      </c>
      <c r="K216" s="306">
        <v>1102.7</v>
      </c>
      <c r="L216" s="140">
        <v>648.5</v>
      </c>
      <c r="M216" s="235">
        <f>M217+M221</f>
        <v>0</v>
      </c>
      <c r="N216" s="75">
        <f>N217+N221</f>
        <v>26005.4</v>
      </c>
    </row>
    <row r="217" spans="1:14" ht="23.25" customHeight="1">
      <c r="A217" s="228" t="s">
        <v>250</v>
      </c>
      <c r="B217" s="168">
        <v>303</v>
      </c>
      <c r="C217" s="143" t="s">
        <v>66</v>
      </c>
      <c r="D217" s="143" t="s">
        <v>68</v>
      </c>
      <c r="E217" s="143" t="s">
        <v>227</v>
      </c>
      <c r="F217" s="147"/>
      <c r="G217" s="149">
        <f>G218+G220+G221</f>
        <v>18092.7</v>
      </c>
      <c r="H217" s="149">
        <f>H218+H221</f>
        <v>30715</v>
      </c>
      <c r="I217" s="149" t="e">
        <f>I218+I221</f>
        <v>#DIV/0!</v>
      </c>
      <c r="J217" s="162">
        <f>J218+J221</f>
        <v>16770.5</v>
      </c>
      <c r="K217" s="307">
        <v>902.7</v>
      </c>
      <c r="L217" s="148">
        <v>594.1</v>
      </c>
      <c r="M217" s="234">
        <f>M218+M220+M219</f>
        <v>0</v>
      </c>
      <c r="N217" s="70">
        <f>N218+N220+N219</f>
        <v>25079.300000000003</v>
      </c>
    </row>
    <row r="218" spans="1:14" ht="66" customHeight="1">
      <c r="A218" s="228" t="s">
        <v>238</v>
      </c>
      <c r="B218" s="161">
        <v>303</v>
      </c>
      <c r="C218" s="147" t="s">
        <v>66</v>
      </c>
      <c r="D218" s="147" t="s">
        <v>68</v>
      </c>
      <c r="E218" s="147" t="s">
        <v>227</v>
      </c>
      <c r="F218" s="147">
        <v>100</v>
      </c>
      <c r="G218" s="153">
        <v>13944.5</v>
      </c>
      <c r="H218" s="153">
        <v>15357.5</v>
      </c>
      <c r="I218" s="150">
        <f>H218/G218</f>
        <v>1.1013302735845674</v>
      </c>
      <c r="J218" s="151">
        <f>H218-G218</f>
        <v>1413</v>
      </c>
      <c r="K218" s="295">
        <v>308.9</v>
      </c>
      <c r="L218" s="154">
        <v>216.6</v>
      </c>
      <c r="M218" s="68"/>
      <c r="N218" s="116">
        <v>19237</v>
      </c>
    </row>
    <row r="219" spans="1:14" ht="36.75" customHeight="1">
      <c r="A219" s="228" t="s">
        <v>237</v>
      </c>
      <c r="B219" s="161">
        <v>303</v>
      </c>
      <c r="C219" s="147" t="s">
        <v>66</v>
      </c>
      <c r="D219" s="147" t="s">
        <v>68</v>
      </c>
      <c r="E219" s="147" t="s">
        <v>227</v>
      </c>
      <c r="F219" s="147">
        <v>200</v>
      </c>
      <c r="G219" s="153">
        <v>4148.2</v>
      </c>
      <c r="H219" s="153">
        <v>15357.5</v>
      </c>
      <c r="I219" s="150">
        <f>H219/G219</f>
        <v>3.702208186683381</v>
      </c>
      <c r="J219" s="151">
        <f>H219-G219</f>
        <v>11209.3</v>
      </c>
      <c r="K219" s="295">
        <v>586.2</v>
      </c>
      <c r="L219" s="154">
        <v>372.5</v>
      </c>
      <c r="M219" s="68"/>
      <c r="N219" s="116">
        <v>5782.1</v>
      </c>
    </row>
    <row r="220" spans="1:14" ht="24" customHeight="1">
      <c r="A220" s="228" t="s">
        <v>251</v>
      </c>
      <c r="B220" s="161">
        <v>303</v>
      </c>
      <c r="C220" s="147" t="s">
        <v>66</v>
      </c>
      <c r="D220" s="147" t="s">
        <v>68</v>
      </c>
      <c r="E220" s="147" t="s">
        <v>227</v>
      </c>
      <c r="F220" s="147">
        <v>800</v>
      </c>
      <c r="G220" s="153">
        <v>4148.2</v>
      </c>
      <c r="H220" s="153">
        <v>15357.5</v>
      </c>
      <c r="I220" s="150">
        <f>H220/G220</f>
        <v>3.702208186683381</v>
      </c>
      <c r="J220" s="151">
        <f>H220-G220</f>
        <v>11209.3</v>
      </c>
      <c r="K220" s="295">
        <v>7.6</v>
      </c>
      <c r="L220" s="154">
        <v>5</v>
      </c>
      <c r="M220" s="68"/>
      <c r="N220" s="116">
        <v>60.2</v>
      </c>
    </row>
    <row r="221" spans="1:14" ht="36.75" customHeight="1" hidden="1">
      <c r="A221" s="228" t="s">
        <v>254</v>
      </c>
      <c r="B221" s="168">
        <v>303</v>
      </c>
      <c r="C221" s="143" t="s">
        <v>66</v>
      </c>
      <c r="D221" s="143" t="s">
        <v>68</v>
      </c>
      <c r="E221" s="143" t="s">
        <v>253</v>
      </c>
      <c r="F221" s="147">
        <v>100</v>
      </c>
      <c r="G221" s="153">
        <v>0</v>
      </c>
      <c r="H221" s="153">
        <v>15357.5</v>
      </c>
      <c r="I221" s="150" t="e">
        <f>H221/G221</f>
        <v>#DIV/0!</v>
      </c>
      <c r="J221" s="151">
        <f>H221-G221</f>
        <v>15357.5</v>
      </c>
      <c r="K221" s="295"/>
      <c r="L221" s="154"/>
      <c r="M221" s="68"/>
      <c r="N221" s="116">
        <v>926.1</v>
      </c>
    </row>
    <row r="222" spans="1:14" ht="24.75" customHeight="1" hidden="1">
      <c r="A222" s="226" t="s">
        <v>12</v>
      </c>
      <c r="B222" s="157">
        <v>303</v>
      </c>
      <c r="C222" s="137" t="s">
        <v>66</v>
      </c>
      <c r="D222" s="137" t="s">
        <v>72</v>
      </c>
      <c r="E222" s="163"/>
      <c r="F222" s="163"/>
      <c r="G222" s="138">
        <f aca="true" t="shared" si="27" ref="G222:M223">G223</f>
        <v>17.1</v>
      </c>
      <c r="H222" s="138">
        <f t="shared" si="27"/>
        <v>0</v>
      </c>
      <c r="I222" s="138">
        <f t="shared" si="27"/>
        <v>0</v>
      </c>
      <c r="J222" s="139">
        <f t="shared" si="27"/>
        <v>-17.1</v>
      </c>
      <c r="K222" s="306"/>
      <c r="L222" s="140">
        <f t="shared" si="27"/>
        <v>0</v>
      </c>
      <c r="M222" s="235">
        <f>M223</f>
        <v>0</v>
      </c>
      <c r="N222" s="75">
        <f>N223</f>
        <v>0</v>
      </c>
    </row>
    <row r="223" spans="1:14" ht="76.5" customHeight="1" hidden="1">
      <c r="A223" s="228" t="s">
        <v>256</v>
      </c>
      <c r="B223" s="168">
        <v>303</v>
      </c>
      <c r="C223" s="143" t="s">
        <v>66</v>
      </c>
      <c r="D223" s="143" t="s">
        <v>72</v>
      </c>
      <c r="E223" s="143" t="s">
        <v>255</v>
      </c>
      <c r="F223" s="147"/>
      <c r="G223" s="149">
        <f t="shared" si="27"/>
        <v>17.1</v>
      </c>
      <c r="H223" s="149">
        <f t="shared" si="27"/>
        <v>0</v>
      </c>
      <c r="I223" s="149">
        <f t="shared" si="27"/>
        <v>0</v>
      </c>
      <c r="J223" s="162">
        <f t="shared" si="27"/>
        <v>-17.1</v>
      </c>
      <c r="K223" s="307"/>
      <c r="L223" s="145">
        <f t="shared" si="27"/>
        <v>0</v>
      </c>
      <c r="M223" s="55">
        <f t="shared" si="27"/>
        <v>0</v>
      </c>
      <c r="N223" s="70"/>
    </row>
    <row r="224" spans="1:14" ht="45.75" customHeight="1" hidden="1">
      <c r="A224" s="228" t="s">
        <v>9</v>
      </c>
      <c r="B224" s="161">
        <v>303</v>
      </c>
      <c r="C224" s="147" t="s">
        <v>66</v>
      </c>
      <c r="D224" s="147" t="s">
        <v>72</v>
      </c>
      <c r="E224" s="147" t="s">
        <v>255</v>
      </c>
      <c r="F224" s="147">
        <v>200</v>
      </c>
      <c r="G224" s="153">
        <v>17.1</v>
      </c>
      <c r="H224" s="144"/>
      <c r="I224" s="150">
        <f>H224/G224</f>
        <v>0</v>
      </c>
      <c r="J224" s="151">
        <f aca="true" t="shared" si="28" ref="J224:J240">H224-G224</f>
        <v>-17.1</v>
      </c>
      <c r="K224" s="295"/>
      <c r="L224" s="154"/>
      <c r="M224" s="68">
        <v>0</v>
      </c>
      <c r="N224" s="116"/>
    </row>
    <row r="225" spans="1:14" ht="24.75" customHeight="1" hidden="1">
      <c r="A225" s="228" t="s">
        <v>106</v>
      </c>
      <c r="B225" s="161">
        <v>303</v>
      </c>
      <c r="C225" s="147" t="s">
        <v>66</v>
      </c>
      <c r="D225" s="147" t="s">
        <v>75</v>
      </c>
      <c r="E225" s="147" t="s">
        <v>107</v>
      </c>
      <c r="F225" s="147">
        <v>200</v>
      </c>
      <c r="G225" s="144">
        <v>300</v>
      </c>
      <c r="H225" s="144">
        <f>H226+H229</f>
        <v>0</v>
      </c>
      <c r="I225" s="150">
        <f>H225/G225</f>
        <v>0</v>
      </c>
      <c r="J225" s="151">
        <f t="shared" si="28"/>
        <v>-300</v>
      </c>
      <c r="K225" s="295"/>
      <c r="L225" s="154"/>
      <c r="M225" s="68"/>
      <c r="N225" s="116"/>
    </row>
    <row r="226" spans="1:14" ht="35.25" customHeight="1" hidden="1">
      <c r="A226" s="228" t="s">
        <v>108</v>
      </c>
      <c r="B226" s="161">
        <v>303</v>
      </c>
      <c r="C226" s="147" t="s">
        <v>66</v>
      </c>
      <c r="D226" s="147" t="s">
        <v>75</v>
      </c>
      <c r="E226" s="147" t="s">
        <v>107</v>
      </c>
      <c r="F226" s="147">
        <v>500</v>
      </c>
      <c r="G226" s="149"/>
      <c r="H226" s="149"/>
      <c r="I226" s="150"/>
      <c r="J226" s="151">
        <f t="shared" si="28"/>
        <v>0</v>
      </c>
      <c r="K226" s="295"/>
      <c r="L226" s="154"/>
      <c r="M226" s="68"/>
      <c r="N226" s="116"/>
    </row>
    <row r="227" spans="1:14" ht="35.25" customHeight="1">
      <c r="A227" s="228" t="s">
        <v>434</v>
      </c>
      <c r="B227" s="161">
        <v>303</v>
      </c>
      <c r="C227" s="147" t="s">
        <v>66</v>
      </c>
      <c r="D227" s="147" t="s">
        <v>68</v>
      </c>
      <c r="E227" s="147" t="s">
        <v>435</v>
      </c>
      <c r="F227" s="147">
        <v>200</v>
      </c>
      <c r="G227" s="149"/>
      <c r="H227" s="149"/>
      <c r="I227" s="150"/>
      <c r="J227" s="151"/>
      <c r="K227" s="295">
        <v>200</v>
      </c>
      <c r="L227" s="154">
        <v>54.4</v>
      </c>
      <c r="M227" s="68"/>
      <c r="N227" s="116"/>
    </row>
    <row r="228" spans="1:14" ht="50.25" customHeight="1">
      <c r="A228" s="228" t="s">
        <v>13</v>
      </c>
      <c r="B228" s="168">
        <v>303</v>
      </c>
      <c r="C228" s="143" t="s">
        <v>66</v>
      </c>
      <c r="D228" s="143" t="s">
        <v>74</v>
      </c>
      <c r="E228" s="143" t="s">
        <v>241</v>
      </c>
      <c r="F228" s="143">
        <v>500</v>
      </c>
      <c r="G228" s="149"/>
      <c r="H228" s="149"/>
      <c r="I228" s="150"/>
      <c r="J228" s="151"/>
      <c r="K228" s="313">
        <v>0.5</v>
      </c>
      <c r="L228" s="152">
        <v>0.5</v>
      </c>
      <c r="M228" s="68"/>
      <c r="N228" s="116"/>
    </row>
    <row r="229" spans="1:14" ht="32.25" customHeight="1">
      <c r="A229" s="226" t="s">
        <v>14</v>
      </c>
      <c r="B229" s="157">
        <v>303</v>
      </c>
      <c r="C229" s="137" t="s">
        <v>66</v>
      </c>
      <c r="D229" s="137">
        <v>11</v>
      </c>
      <c r="E229" s="163"/>
      <c r="F229" s="163"/>
      <c r="G229" s="169"/>
      <c r="H229" s="164"/>
      <c r="I229" s="165" t="e">
        <f>H229/G229</f>
        <v>#DIV/0!</v>
      </c>
      <c r="J229" s="166">
        <f t="shared" si="28"/>
        <v>0</v>
      </c>
      <c r="K229" s="314">
        <v>3</v>
      </c>
      <c r="L229" s="167"/>
      <c r="M229" s="233">
        <f>M230</f>
        <v>0</v>
      </c>
      <c r="N229" s="73">
        <f>N230</f>
        <v>1000</v>
      </c>
    </row>
    <row r="230" spans="1:14" ht="32.25" customHeight="1">
      <c r="A230" s="228" t="s">
        <v>14</v>
      </c>
      <c r="B230" s="168">
        <v>303</v>
      </c>
      <c r="C230" s="143" t="s">
        <v>66</v>
      </c>
      <c r="D230" s="143">
        <v>11</v>
      </c>
      <c r="E230" s="143" t="s">
        <v>230</v>
      </c>
      <c r="F230" s="147">
        <v>870</v>
      </c>
      <c r="G230" s="170">
        <v>546</v>
      </c>
      <c r="H230" s="149">
        <v>380.4</v>
      </c>
      <c r="I230" s="150"/>
      <c r="J230" s="151">
        <f t="shared" si="28"/>
        <v>-165.60000000000002</v>
      </c>
      <c r="K230" s="295">
        <v>3</v>
      </c>
      <c r="L230" s="152"/>
      <c r="M230" s="68"/>
      <c r="N230" s="116">
        <v>1000</v>
      </c>
    </row>
    <row r="231" spans="1:14" ht="28.5" customHeight="1">
      <c r="A231" s="226" t="s">
        <v>236</v>
      </c>
      <c r="B231" s="157">
        <v>303</v>
      </c>
      <c r="C231" s="137" t="s">
        <v>66</v>
      </c>
      <c r="D231" s="137">
        <v>13</v>
      </c>
      <c r="E231" s="163"/>
      <c r="F231" s="163"/>
      <c r="G231" s="138"/>
      <c r="H231" s="138"/>
      <c r="I231" s="165" t="e">
        <f>H231/G231</f>
        <v>#DIV/0!</v>
      </c>
      <c r="J231" s="166">
        <f t="shared" si="28"/>
        <v>0</v>
      </c>
      <c r="K231" s="314">
        <v>661.4</v>
      </c>
      <c r="L231" s="167">
        <v>449</v>
      </c>
      <c r="M231" s="248" t="e">
        <f>M232+M235+M241</f>
        <v>#REF!</v>
      </c>
      <c r="N231" s="123">
        <f>N232+N235+N241</f>
        <v>1887.2</v>
      </c>
    </row>
    <row r="232" spans="1:14" ht="51" customHeight="1">
      <c r="A232" s="262" t="s">
        <v>228</v>
      </c>
      <c r="B232" s="168">
        <v>303</v>
      </c>
      <c r="C232" s="143" t="s">
        <v>66</v>
      </c>
      <c r="D232" s="143">
        <v>13</v>
      </c>
      <c r="E232" s="143" t="s">
        <v>229</v>
      </c>
      <c r="F232" s="147"/>
      <c r="G232" s="149">
        <v>349.5</v>
      </c>
      <c r="H232" s="144" t="e">
        <f>#REF!</f>
        <v>#REF!</v>
      </c>
      <c r="I232" s="150" t="e">
        <f>H232/G232</f>
        <v>#REF!</v>
      </c>
      <c r="J232" s="151" t="e">
        <f t="shared" si="28"/>
        <v>#REF!</v>
      </c>
      <c r="K232" s="313">
        <v>618.4</v>
      </c>
      <c r="L232" s="152">
        <v>415.4</v>
      </c>
      <c r="M232" s="115">
        <f>M233</f>
        <v>0</v>
      </c>
      <c r="N232" s="80">
        <f>N233</f>
        <v>0</v>
      </c>
    </row>
    <row r="233" spans="1:14" ht="55.5" customHeight="1">
      <c r="A233" s="228" t="s">
        <v>228</v>
      </c>
      <c r="B233" s="161">
        <v>303</v>
      </c>
      <c r="C233" s="147" t="s">
        <v>66</v>
      </c>
      <c r="D233" s="147">
        <v>13</v>
      </c>
      <c r="E233" s="147" t="s">
        <v>229</v>
      </c>
      <c r="F233" s="147">
        <v>100</v>
      </c>
      <c r="G233" s="153"/>
      <c r="H233" s="144" t="e">
        <f>#REF!</f>
        <v>#REF!</v>
      </c>
      <c r="I233" s="150"/>
      <c r="J233" s="151" t="e">
        <f t="shared" si="28"/>
        <v>#REF!</v>
      </c>
      <c r="K233" s="295">
        <v>468.7</v>
      </c>
      <c r="L233" s="154">
        <v>277</v>
      </c>
      <c r="M233" s="68"/>
      <c r="N233" s="116"/>
    </row>
    <row r="234" spans="1:14" ht="55.5" customHeight="1">
      <c r="A234" s="228" t="s">
        <v>237</v>
      </c>
      <c r="B234" s="161">
        <v>303</v>
      </c>
      <c r="C234" s="147" t="s">
        <v>422</v>
      </c>
      <c r="D234" s="147">
        <v>13</v>
      </c>
      <c r="E234" s="147" t="s">
        <v>423</v>
      </c>
      <c r="F234" s="147">
        <v>200</v>
      </c>
      <c r="G234" s="153"/>
      <c r="H234" s="144"/>
      <c r="I234" s="150"/>
      <c r="J234" s="151"/>
      <c r="K234" s="295">
        <v>149.7</v>
      </c>
      <c r="L234" s="154">
        <v>138.4</v>
      </c>
      <c r="M234" s="68"/>
      <c r="N234" s="116"/>
    </row>
    <row r="235" spans="1:14" ht="32.25" customHeight="1">
      <c r="A235" s="262" t="s">
        <v>258</v>
      </c>
      <c r="B235" s="168">
        <v>303</v>
      </c>
      <c r="C235" s="143" t="s">
        <v>66</v>
      </c>
      <c r="D235" s="143">
        <v>13</v>
      </c>
      <c r="E235" s="143" t="s">
        <v>265</v>
      </c>
      <c r="F235" s="147"/>
      <c r="G235" s="149">
        <v>349.5</v>
      </c>
      <c r="H235" s="144" t="e">
        <f>#REF!</f>
        <v>#REF!</v>
      </c>
      <c r="I235" s="150" t="e">
        <f>H235/G235</f>
        <v>#REF!</v>
      </c>
      <c r="J235" s="151" t="e">
        <f t="shared" si="28"/>
        <v>#REF!</v>
      </c>
      <c r="K235" s="313">
        <v>43</v>
      </c>
      <c r="L235" s="172">
        <v>33.6</v>
      </c>
      <c r="M235" s="115">
        <f>M236+M238</f>
        <v>0</v>
      </c>
      <c r="N235" s="80">
        <f>N236+N238</f>
        <v>1515.2</v>
      </c>
    </row>
    <row r="236" spans="1:14" ht="37.5" customHeight="1" hidden="1">
      <c r="A236" s="228" t="s">
        <v>261</v>
      </c>
      <c r="B236" s="161">
        <v>303</v>
      </c>
      <c r="C236" s="147" t="s">
        <v>66</v>
      </c>
      <c r="D236" s="147">
        <v>13</v>
      </c>
      <c r="E236" s="147" t="s">
        <v>265</v>
      </c>
      <c r="F236" s="147">
        <v>200</v>
      </c>
      <c r="G236" s="153"/>
      <c r="H236" s="144" t="e">
        <f>#REF!</f>
        <v>#REF!</v>
      </c>
      <c r="I236" s="150"/>
      <c r="J236" s="151" t="e">
        <f t="shared" si="28"/>
        <v>#REF!</v>
      </c>
      <c r="K236" s="295"/>
      <c r="L236" s="173"/>
      <c r="M236" s="68"/>
      <c r="N236" s="116">
        <v>1390.2</v>
      </c>
    </row>
    <row r="237" spans="1:14" ht="37.5" customHeight="1">
      <c r="A237" s="228" t="s">
        <v>429</v>
      </c>
      <c r="B237" s="161">
        <v>303</v>
      </c>
      <c r="C237" s="147" t="s">
        <v>66</v>
      </c>
      <c r="D237" s="147">
        <v>13</v>
      </c>
      <c r="E237" s="147" t="s">
        <v>265</v>
      </c>
      <c r="F237" s="147">
        <v>200</v>
      </c>
      <c r="G237" s="153"/>
      <c r="H237" s="144"/>
      <c r="I237" s="150"/>
      <c r="J237" s="151"/>
      <c r="K237" s="295">
        <v>31.4</v>
      </c>
      <c r="L237" s="173">
        <v>31.4</v>
      </c>
      <c r="M237" s="68"/>
      <c r="N237" s="116"/>
    </row>
    <row r="238" spans="1:14" ht="48" customHeight="1">
      <c r="A238" s="228" t="s">
        <v>259</v>
      </c>
      <c r="B238" s="161">
        <v>303</v>
      </c>
      <c r="C238" s="147" t="s">
        <v>66</v>
      </c>
      <c r="D238" s="147">
        <v>13</v>
      </c>
      <c r="E238" s="147" t="s">
        <v>265</v>
      </c>
      <c r="F238" s="147">
        <v>800</v>
      </c>
      <c r="G238" s="149">
        <v>349.5</v>
      </c>
      <c r="H238" s="144" t="e">
        <f>#REF!</f>
        <v>#REF!</v>
      </c>
      <c r="I238" s="150" t="e">
        <f>H238/G238</f>
        <v>#REF!</v>
      </c>
      <c r="J238" s="151" t="e">
        <f t="shared" si="28"/>
        <v>#REF!</v>
      </c>
      <c r="K238" s="295">
        <v>11.6</v>
      </c>
      <c r="L238" s="154">
        <v>2.2</v>
      </c>
      <c r="M238" s="68"/>
      <c r="N238" s="116">
        <v>125</v>
      </c>
    </row>
    <row r="239" spans="1:14" ht="36.75" customHeight="1" hidden="1">
      <c r="A239" s="228" t="s">
        <v>260</v>
      </c>
      <c r="B239" s="161">
        <v>303</v>
      </c>
      <c r="C239" s="147" t="s">
        <v>66</v>
      </c>
      <c r="D239" s="147">
        <v>13</v>
      </c>
      <c r="E239" s="147" t="s">
        <v>265</v>
      </c>
      <c r="F239" s="147">
        <v>830</v>
      </c>
      <c r="G239" s="149">
        <v>349.5</v>
      </c>
      <c r="H239" s="144">
        <f>H240</f>
        <v>173</v>
      </c>
      <c r="I239" s="150">
        <f>H239/G239</f>
        <v>0.4949928469241774</v>
      </c>
      <c r="J239" s="151">
        <f t="shared" si="28"/>
        <v>-176.5</v>
      </c>
      <c r="K239" s="295"/>
      <c r="L239" s="173"/>
      <c r="M239" s="68"/>
      <c r="N239" s="116"/>
    </row>
    <row r="240" spans="1:14" ht="22.5" customHeight="1" hidden="1">
      <c r="A240" s="228"/>
      <c r="B240" s="161">
        <v>303</v>
      </c>
      <c r="C240" s="147" t="s">
        <v>66</v>
      </c>
      <c r="D240" s="147">
        <v>13</v>
      </c>
      <c r="E240" s="147" t="s">
        <v>199</v>
      </c>
      <c r="F240" s="147">
        <v>200</v>
      </c>
      <c r="G240" s="149"/>
      <c r="H240" s="144">
        <f>H260</f>
        <v>173</v>
      </c>
      <c r="I240" s="150" t="e">
        <f>H240/G240</f>
        <v>#DIV/0!</v>
      </c>
      <c r="J240" s="151">
        <f t="shared" si="28"/>
        <v>173</v>
      </c>
      <c r="K240" s="295"/>
      <c r="L240" s="154"/>
      <c r="M240" s="68"/>
      <c r="N240" s="116"/>
    </row>
    <row r="241" spans="1:14" ht="58.5" customHeight="1" hidden="1">
      <c r="A241" s="272" t="s">
        <v>257</v>
      </c>
      <c r="B241" s="174">
        <v>303</v>
      </c>
      <c r="C241" s="175" t="s">
        <v>66</v>
      </c>
      <c r="D241" s="175">
        <v>13</v>
      </c>
      <c r="E241" s="175" t="s">
        <v>262</v>
      </c>
      <c r="F241" s="175"/>
      <c r="G241" s="176" t="e">
        <f>G249+#REF!</f>
        <v>#REF!</v>
      </c>
      <c r="H241" s="176" t="e">
        <f>H249+#REF!</f>
        <v>#REF!</v>
      </c>
      <c r="I241" s="176" t="e">
        <f>I249+#REF!</f>
        <v>#REF!</v>
      </c>
      <c r="J241" s="177" t="e">
        <f>J249+#REF!</f>
        <v>#REF!</v>
      </c>
      <c r="K241" s="309"/>
      <c r="L241" s="178">
        <f>L242+L243</f>
        <v>0</v>
      </c>
      <c r="M241" s="249" t="e">
        <f>M242+M243</f>
        <v>#REF!</v>
      </c>
      <c r="N241" s="79">
        <f>N242+N243</f>
        <v>372</v>
      </c>
    </row>
    <row r="242" spans="1:14" ht="75" customHeight="1" hidden="1">
      <c r="A242" s="273" t="s">
        <v>263</v>
      </c>
      <c r="B242" s="179">
        <v>303</v>
      </c>
      <c r="C242" s="180" t="s">
        <v>66</v>
      </c>
      <c r="D242" s="180">
        <v>13</v>
      </c>
      <c r="E242" s="180" t="s">
        <v>262</v>
      </c>
      <c r="F242" s="180">
        <v>200</v>
      </c>
      <c r="G242" s="181" t="e">
        <f>#REF!+G254</f>
        <v>#REF!</v>
      </c>
      <c r="H242" s="181" t="e">
        <f>#REF!+H254</f>
        <v>#REF!</v>
      </c>
      <c r="I242" s="181" t="e">
        <f>#REF!+I254</f>
        <v>#REF!</v>
      </c>
      <c r="J242" s="182" t="e">
        <f>#REF!+J254</f>
        <v>#REF!</v>
      </c>
      <c r="K242" s="310"/>
      <c r="L242" s="183"/>
      <c r="M242" s="56" t="e">
        <f>#REF!+M254</f>
        <v>#REF!</v>
      </c>
      <c r="N242" s="116">
        <v>372</v>
      </c>
    </row>
    <row r="243" spans="1:14" ht="57" customHeight="1" hidden="1">
      <c r="A243" s="273" t="s">
        <v>264</v>
      </c>
      <c r="B243" s="179">
        <v>303</v>
      </c>
      <c r="C243" s="180" t="s">
        <v>66</v>
      </c>
      <c r="D243" s="180">
        <v>13</v>
      </c>
      <c r="E243" s="180" t="s">
        <v>262</v>
      </c>
      <c r="F243" s="180">
        <v>300</v>
      </c>
      <c r="G243" s="184">
        <f>G254+G255</f>
        <v>0</v>
      </c>
      <c r="H243" s="184">
        <f>H254+H255</f>
        <v>346</v>
      </c>
      <c r="I243" s="184">
        <f>I254+I255</f>
        <v>0</v>
      </c>
      <c r="J243" s="185">
        <f>J254+J255</f>
        <v>346</v>
      </c>
      <c r="K243" s="311"/>
      <c r="L243" s="186"/>
      <c r="M243" s="56">
        <f>M254+M255</f>
        <v>0</v>
      </c>
      <c r="N243" s="116"/>
    </row>
    <row r="244" spans="1:14" ht="26.25" customHeight="1">
      <c r="A244" s="274" t="s">
        <v>412</v>
      </c>
      <c r="B244" s="197">
        <v>303</v>
      </c>
      <c r="C244" s="198" t="s">
        <v>69</v>
      </c>
      <c r="D244" s="198"/>
      <c r="E244" s="198"/>
      <c r="F244" s="198"/>
      <c r="G244" s="199"/>
      <c r="H244" s="199"/>
      <c r="I244" s="199"/>
      <c r="J244" s="232"/>
      <c r="K244" s="312">
        <v>190.3</v>
      </c>
      <c r="L244" s="275">
        <v>142.7</v>
      </c>
      <c r="M244" s="56"/>
      <c r="N244" s="68"/>
    </row>
    <row r="245" spans="1:14" ht="30" customHeight="1">
      <c r="A245" s="274" t="s">
        <v>413</v>
      </c>
      <c r="B245" s="197">
        <v>303</v>
      </c>
      <c r="C245" s="198" t="s">
        <v>414</v>
      </c>
      <c r="D245" s="198" t="s">
        <v>67</v>
      </c>
      <c r="E245" s="198"/>
      <c r="F245" s="198"/>
      <c r="G245" s="199"/>
      <c r="H245" s="199"/>
      <c r="I245" s="199"/>
      <c r="J245" s="232"/>
      <c r="K245" s="312">
        <v>190.3</v>
      </c>
      <c r="L245" s="275">
        <v>142.7</v>
      </c>
      <c r="M245" s="56"/>
      <c r="N245" s="68"/>
    </row>
    <row r="246" spans="1:14" ht="51.75" customHeight="1">
      <c r="A246" s="273" t="s">
        <v>63</v>
      </c>
      <c r="B246" s="179">
        <v>303</v>
      </c>
      <c r="C246" s="180" t="s">
        <v>69</v>
      </c>
      <c r="D246" s="180" t="s">
        <v>67</v>
      </c>
      <c r="E246" s="180" t="s">
        <v>415</v>
      </c>
      <c r="F246" s="180"/>
      <c r="G246" s="184"/>
      <c r="H246" s="184"/>
      <c r="I246" s="184"/>
      <c r="J246" s="185"/>
      <c r="K246" s="311">
        <v>190.3</v>
      </c>
      <c r="L246" s="276">
        <v>142.7</v>
      </c>
      <c r="M246" s="56"/>
      <c r="N246" s="68"/>
    </row>
    <row r="247" spans="1:14" ht="64.5" customHeight="1">
      <c r="A247" s="228" t="s">
        <v>238</v>
      </c>
      <c r="B247" s="179">
        <v>303</v>
      </c>
      <c r="C247" s="180" t="s">
        <v>69</v>
      </c>
      <c r="D247" s="180" t="s">
        <v>67</v>
      </c>
      <c r="E247" s="180" t="s">
        <v>415</v>
      </c>
      <c r="F247" s="180">
        <v>100</v>
      </c>
      <c r="G247" s="184">
        <v>40.5</v>
      </c>
      <c r="H247" s="184"/>
      <c r="I247" s="184"/>
      <c r="J247" s="185"/>
      <c r="K247" s="311">
        <v>184.4</v>
      </c>
      <c r="L247" s="276">
        <v>140</v>
      </c>
      <c r="M247" s="56"/>
      <c r="N247" s="68"/>
    </row>
    <row r="248" spans="1:14" ht="40.5" customHeight="1">
      <c r="A248" s="228" t="s">
        <v>237</v>
      </c>
      <c r="B248" s="179">
        <v>303</v>
      </c>
      <c r="C248" s="180" t="s">
        <v>69</v>
      </c>
      <c r="D248" s="180" t="s">
        <v>67</v>
      </c>
      <c r="E248" s="180" t="s">
        <v>415</v>
      </c>
      <c r="F248" s="180">
        <v>200</v>
      </c>
      <c r="G248" s="184"/>
      <c r="H248" s="184"/>
      <c r="I248" s="184"/>
      <c r="J248" s="185"/>
      <c r="K248" s="311">
        <v>5.9</v>
      </c>
      <c r="L248" s="276">
        <v>2.7</v>
      </c>
      <c r="M248" s="56"/>
      <c r="N248" s="68"/>
    </row>
    <row r="249" spans="1:14" ht="48">
      <c r="A249" s="226" t="s">
        <v>188</v>
      </c>
      <c r="B249" s="137">
        <v>303</v>
      </c>
      <c r="C249" s="137" t="s">
        <v>67</v>
      </c>
      <c r="D249" s="137"/>
      <c r="E249" s="137"/>
      <c r="F249" s="137"/>
      <c r="G249" s="187">
        <f>G254</f>
        <v>0</v>
      </c>
      <c r="H249" s="164">
        <f>H254</f>
        <v>173</v>
      </c>
      <c r="I249" s="165"/>
      <c r="J249" s="169">
        <f>H249-G249</f>
        <v>173</v>
      </c>
      <c r="K249" s="194">
        <v>7</v>
      </c>
      <c r="L249" s="277"/>
      <c r="M249" s="250" t="e">
        <f>M250+M253</f>
        <v>#REF!</v>
      </c>
      <c r="N249" s="48" t="e">
        <f>N250+N253</f>
        <v>#REF!</v>
      </c>
    </row>
    <row r="250" spans="1:14" ht="35.25" customHeight="1">
      <c r="A250" s="226" t="s">
        <v>407</v>
      </c>
      <c r="B250" s="156">
        <v>303</v>
      </c>
      <c r="C250" s="137" t="s">
        <v>67</v>
      </c>
      <c r="D250" s="188" t="s">
        <v>406</v>
      </c>
      <c r="E250" s="163"/>
      <c r="F250" s="163"/>
      <c r="G250" s="169">
        <v>0</v>
      </c>
      <c r="H250" s="164">
        <v>173</v>
      </c>
      <c r="I250" s="165"/>
      <c r="J250" s="166">
        <f>H250-G250</f>
        <v>173</v>
      </c>
      <c r="K250" s="314">
        <v>1</v>
      </c>
      <c r="L250" s="167"/>
      <c r="M250" s="233" t="e">
        <f>M251+#REF!</f>
        <v>#REF!</v>
      </c>
      <c r="N250" s="73" t="e">
        <f>N251+#REF!</f>
        <v>#REF!</v>
      </c>
    </row>
    <row r="251" spans="1:14" ht="33" customHeight="1">
      <c r="A251" s="227" t="s">
        <v>408</v>
      </c>
      <c r="B251" s="168">
        <v>303</v>
      </c>
      <c r="C251" s="143" t="s">
        <v>67</v>
      </c>
      <c r="D251" s="189" t="s">
        <v>406</v>
      </c>
      <c r="E251" s="143" t="s">
        <v>427</v>
      </c>
      <c r="F251" s="143"/>
      <c r="G251" s="170"/>
      <c r="H251" s="144"/>
      <c r="I251" s="190"/>
      <c r="J251" s="191"/>
      <c r="K251" s="313">
        <v>1</v>
      </c>
      <c r="L251" s="152"/>
      <c r="M251" s="115">
        <f>M252</f>
        <v>0</v>
      </c>
      <c r="N251" s="80">
        <f>N252</f>
        <v>0</v>
      </c>
    </row>
    <row r="252" spans="1:14" ht="36.75" customHeight="1">
      <c r="A252" s="228" t="s">
        <v>237</v>
      </c>
      <c r="B252" s="161">
        <v>303</v>
      </c>
      <c r="C252" s="147" t="s">
        <v>67</v>
      </c>
      <c r="D252" s="192" t="s">
        <v>406</v>
      </c>
      <c r="E252" s="147" t="s">
        <v>427</v>
      </c>
      <c r="F252" s="147">
        <v>200</v>
      </c>
      <c r="G252" s="153"/>
      <c r="H252" s="149"/>
      <c r="I252" s="150"/>
      <c r="J252" s="151"/>
      <c r="K252" s="295">
        <v>1</v>
      </c>
      <c r="L252" s="154"/>
      <c r="M252" s="68"/>
      <c r="N252" s="116"/>
    </row>
    <row r="253" spans="1:14" ht="35.25" customHeight="1" hidden="1">
      <c r="A253" s="226" t="s">
        <v>280</v>
      </c>
      <c r="B253" s="157">
        <v>303</v>
      </c>
      <c r="C253" s="137" t="s">
        <v>67</v>
      </c>
      <c r="D253" s="137">
        <v>14</v>
      </c>
      <c r="E253" s="163"/>
      <c r="F253" s="163"/>
      <c r="G253" s="169"/>
      <c r="H253" s="164">
        <v>173</v>
      </c>
      <c r="I253" s="165"/>
      <c r="J253" s="166">
        <f aca="true" t="shared" si="29" ref="J253:J269">H253-G253</f>
        <v>173</v>
      </c>
      <c r="K253" s="308"/>
      <c r="L253" s="171">
        <f>L254+L255+L256+L257</f>
        <v>0</v>
      </c>
      <c r="M253" s="248">
        <f>M254+M255+M256+M257</f>
        <v>0</v>
      </c>
      <c r="N253" s="123">
        <f>N254+N255+N256+N257</f>
        <v>370.5</v>
      </c>
    </row>
    <row r="254" spans="1:14" ht="78.75" hidden="1">
      <c r="A254" s="228" t="s">
        <v>274</v>
      </c>
      <c r="B254" s="161">
        <v>303</v>
      </c>
      <c r="C254" s="147" t="s">
        <v>67</v>
      </c>
      <c r="D254" s="147">
        <v>14</v>
      </c>
      <c r="E254" s="147" t="s">
        <v>382</v>
      </c>
      <c r="F254" s="147">
        <v>200</v>
      </c>
      <c r="G254" s="153"/>
      <c r="H254" s="149">
        <v>173</v>
      </c>
      <c r="I254" s="150"/>
      <c r="J254" s="151">
        <f t="shared" si="29"/>
        <v>173</v>
      </c>
      <c r="K254" s="295"/>
      <c r="L254" s="154"/>
      <c r="M254" s="68">
        <v>0</v>
      </c>
      <c r="N254" s="116">
        <v>275</v>
      </c>
    </row>
    <row r="255" spans="1:14" ht="78.75" hidden="1">
      <c r="A255" s="228" t="s">
        <v>275</v>
      </c>
      <c r="B255" s="161">
        <v>303</v>
      </c>
      <c r="C255" s="147" t="s">
        <v>67</v>
      </c>
      <c r="D255" s="147">
        <v>14</v>
      </c>
      <c r="E255" s="147" t="s">
        <v>383</v>
      </c>
      <c r="F255" s="147">
        <v>200</v>
      </c>
      <c r="G255" s="153"/>
      <c r="H255" s="149">
        <v>173</v>
      </c>
      <c r="I255" s="150"/>
      <c r="J255" s="151">
        <f t="shared" si="29"/>
        <v>173</v>
      </c>
      <c r="K255" s="295"/>
      <c r="L255" s="154"/>
      <c r="M255" s="68">
        <v>0</v>
      </c>
      <c r="N255" s="116"/>
    </row>
    <row r="256" spans="1:14" ht="78.75" hidden="1">
      <c r="A256" s="228" t="s">
        <v>278</v>
      </c>
      <c r="B256" s="161">
        <v>303</v>
      </c>
      <c r="C256" s="147" t="s">
        <v>67</v>
      </c>
      <c r="D256" s="147">
        <v>14</v>
      </c>
      <c r="E256" s="147" t="s">
        <v>279</v>
      </c>
      <c r="F256" s="147">
        <v>200</v>
      </c>
      <c r="G256" s="153"/>
      <c r="H256" s="149">
        <v>173</v>
      </c>
      <c r="I256" s="150"/>
      <c r="J256" s="151">
        <f t="shared" si="29"/>
        <v>173</v>
      </c>
      <c r="K256" s="295"/>
      <c r="L256" s="154"/>
      <c r="M256" s="68">
        <v>0</v>
      </c>
      <c r="N256" s="116">
        <v>7.5</v>
      </c>
    </row>
    <row r="257" spans="1:14" ht="59.25" customHeight="1" hidden="1">
      <c r="A257" s="228" t="s">
        <v>276</v>
      </c>
      <c r="B257" s="161">
        <v>303</v>
      </c>
      <c r="C257" s="147" t="s">
        <v>67</v>
      </c>
      <c r="D257" s="147">
        <v>14</v>
      </c>
      <c r="E257" s="147" t="s">
        <v>277</v>
      </c>
      <c r="F257" s="147">
        <v>200</v>
      </c>
      <c r="G257" s="153"/>
      <c r="H257" s="149">
        <v>173</v>
      </c>
      <c r="I257" s="150"/>
      <c r="J257" s="151">
        <f t="shared" si="29"/>
        <v>173</v>
      </c>
      <c r="K257" s="295"/>
      <c r="L257" s="154"/>
      <c r="M257" s="68">
        <v>0</v>
      </c>
      <c r="N257" s="116">
        <v>88</v>
      </c>
    </row>
    <row r="258" spans="1:14" ht="30" customHeight="1">
      <c r="A258" s="289" t="s">
        <v>417</v>
      </c>
      <c r="B258" s="161">
        <v>303</v>
      </c>
      <c r="C258" s="192" t="s">
        <v>416</v>
      </c>
      <c r="D258" s="147">
        <v>14</v>
      </c>
      <c r="E258" s="147"/>
      <c r="F258" s="147"/>
      <c r="G258" s="153"/>
      <c r="H258" s="149"/>
      <c r="I258" s="150"/>
      <c r="J258" s="151"/>
      <c r="K258" s="313">
        <v>6</v>
      </c>
      <c r="L258" s="154"/>
      <c r="M258" s="68"/>
      <c r="N258" s="116"/>
    </row>
    <row r="259" spans="1:14" ht="30" customHeight="1">
      <c r="A259" s="228" t="s">
        <v>237</v>
      </c>
      <c r="B259" s="161">
        <v>303</v>
      </c>
      <c r="C259" s="192" t="s">
        <v>416</v>
      </c>
      <c r="D259" s="147">
        <v>14</v>
      </c>
      <c r="E259" s="147" t="s">
        <v>277</v>
      </c>
      <c r="F259" s="147">
        <v>200</v>
      </c>
      <c r="G259" s="153"/>
      <c r="H259" s="149"/>
      <c r="I259" s="150"/>
      <c r="J259" s="151"/>
      <c r="K259" s="295">
        <v>6</v>
      </c>
      <c r="L259" s="154"/>
      <c r="M259" s="68"/>
      <c r="N259" s="116"/>
    </row>
    <row r="260" spans="1:14" ht="18.75">
      <c r="A260" s="226" t="s">
        <v>95</v>
      </c>
      <c r="B260" s="157">
        <v>303</v>
      </c>
      <c r="C260" s="137" t="s">
        <v>68</v>
      </c>
      <c r="D260" s="137"/>
      <c r="E260" s="137"/>
      <c r="F260" s="137"/>
      <c r="G260" s="187">
        <f>G269</f>
        <v>0</v>
      </c>
      <c r="H260" s="164">
        <f>H269</f>
        <v>173</v>
      </c>
      <c r="I260" s="165"/>
      <c r="J260" s="166">
        <f t="shared" si="29"/>
        <v>173</v>
      </c>
      <c r="K260" s="314">
        <v>1127.2</v>
      </c>
      <c r="L260" s="167">
        <v>202.8</v>
      </c>
      <c r="M260" s="233" t="e">
        <f>M264+#REF!+M261</f>
        <v>#REF!</v>
      </c>
      <c r="N260" s="73" t="e">
        <f>N264+#REF!+N261+N263</f>
        <v>#REF!</v>
      </c>
    </row>
    <row r="261" spans="1:14" ht="25.5" customHeight="1" hidden="1">
      <c r="A261" s="278" t="s">
        <v>379</v>
      </c>
      <c r="B261" s="137">
        <v>303</v>
      </c>
      <c r="C261" s="137" t="s">
        <v>68</v>
      </c>
      <c r="D261" s="137" t="s">
        <v>72</v>
      </c>
      <c r="E261" s="163"/>
      <c r="F261" s="163"/>
      <c r="G261" s="138"/>
      <c r="H261" s="169">
        <v>4323.5</v>
      </c>
      <c r="I261" s="165" t="e">
        <f>H261/G261</f>
        <v>#DIV/0!</v>
      </c>
      <c r="J261" s="166">
        <f t="shared" si="29"/>
        <v>4323.5</v>
      </c>
      <c r="K261" s="308"/>
      <c r="L261" s="167">
        <f>L262</f>
        <v>0</v>
      </c>
      <c r="M261" s="233">
        <f>M262</f>
        <v>0</v>
      </c>
      <c r="N261" s="73">
        <f>N262</f>
        <v>0</v>
      </c>
    </row>
    <row r="262" spans="1:14" ht="56.25" customHeight="1" hidden="1">
      <c r="A262" s="228" t="s">
        <v>378</v>
      </c>
      <c r="B262" s="147">
        <v>303</v>
      </c>
      <c r="C262" s="147" t="s">
        <v>68</v>
      </c>
      <c r="D262" s="147" t="s">
        <v>72</v>
      </c>
      <c r="E262" s="147" t="s">
        <v>377</v>
      </c>
      <c r="F262" s="147">
        <v>200</v>
      </c>
      <c r="G262" s="144"/>
      <c r="H262" s="153">
        <v>4323.5</v>
      </c>
      <c r="I262" s="150" t="e">
        <f>H262/G262</f>
        <v>#DIV/0!</v>
      </c>
      <c r="J262" s="151">
        <f t="shared" si="29"/>
        <v>4323.5</v>
      </c>
      <c r="K262" s="295"/>
      <c r="L262" s="154"/>
      <c r="M262" s="68"/>
      <c r="N262" s="116"/>
    </row>
    <row r="263" spans="1:14" ht="39" customHeight="1" hidden="1">
      <c r="A263" s="228" t="s">
        <v>396</v>
      </c>
      <c r="B263" s="161">
        <v>303</v>
      </c>
      <c r="C263" s="147">
        <v>4</v>
      </c>
      <c r="D263" s="147" t="s">
        <v>74</v>
      </c>
      <c r="E263" s="147"/>
      <c r="F263" s="147"/>
      <c r="G263" s="144"/>
      <c r="H263" s="153"/>
      <c r="I263" s="150"/>
      <c r="J263" s="151"/>
      <c r="K263" s="295"/>
      <c r="L263" s="154"/>
      <c r="M263" s="68"/>
      <c r="N263" s="116">
        <v>890</v>
      </c>
    </row>
    <row r="264" spans="1:14" ht="33" customHeight="1">
      <c r="A264" s="226" t="s">
        <v>280</v>
      </c>
      <c r="B264" s="157">
        <v>303</v>
      </c>
      <c r="C264" s="137" t="s">
        <v>68</v>
      </c>
      <c r="D264" s="137">
        <v>12</v>
      </c>
      <c r="E264" s="163"/>
      <c r="F264" s="163"/>
      <c r="G264" s="169">
        <v>0</v>
      </c>
      <c r="H264" s="164">
        <v>173</v>
      </c>
      <c r="I264" s="165"/>
      <c r="J264" s="166">
        <f t="shared" si="29"/>
        <v>173</v>
      </c>
      <c r="K264" s="314">
        <v>105</v>
      </c>
      <c r="L264" s="167"/>
      <c r="M264" s="233">
        <f>M265</f>
        <v>0</v>
      </c>
      <c r="N264" s="73">
        <f>N265</f>
        <v>17534.1</v>
      </c>
    </row>
    <row r="265" spans="1:14" ht="47.25" customHeight="1">
      <c r="A265" s="228" t="s">
        <v>436</v>
      </c>
      <c r="B265" s="161">
        <v>303</v>
      </c>
      <c r="C265" s="147" t="s">
        <v>68</v>
      </c>
      <c r="D265" s="147">
        <v>12</v>
      </c>
      <c r="E265" s="147" t="s">
        <v>399</v>
      </c>
      <c r="F265" s="147">
        <v>200</v>
      </c>
      <c r="G265" s="153">
        <v>0</v>
      </c>
      <c r="H265" s="149">
        <v>173</v>
      </c>
      <c r="I265" s="150"/>
      <c r="J265" s="151">
        <f t="shared" si="29"/>
        <v>173</v>
      </c>
      <c r="K265" s="295">
        <v>105</v>
      </c>
      <c r="L265" s="173"/>
      <c r="M265" s="68">
        <v>0</v>
      </c>
      <c r="N265" s="116">
        <v>17534.1</v>
      </c>
    </row>
    <row r="266" spans="1:14" ht="39.75" customHeight="1" hidden="1">
      <c r="A266" s="228" t="s">
        <v>281</v>
      </c>
      <c r="B266" s="161">
        <v>303</v>
      </c>
      <c r="C266" s="147" t="s">
        <v>68</v>
      </c>
      <c r="D266" s="147">
        <v>12</v>
      </c>
      <c r="E266" s="147" t="s">
        <v>282</v>
      </c>
      <c r="F266" s="147"/>
      <c r="G266" s="153">
        <v>0</v>
      </c>
      <c r="H266" s="149">
        <v>173</v>
      </c>
      <c r="I266" s="150"/>
      <c r="J266" s="151">
        <f t="shared" si="29"/>
        <v>173</v>
      </c>
      <c r="K266" s="295"/>
      <c r="L266" s="173"/>
      <c r="M266" s="68">
        <v>0</v>
      </c>
      <c r="N266" s="116"/>
    </row>
    <row r="267" spans="1:14" ht="39.75" customHeight="1" hidden="1">
      <c r="A267" s="228" t="s">
        <v>281</v>
      </c>
      <c r="B267" s="161">
        <v>303</v>
      </c>
      <c r="C267" s="147" t="s">
        <v>68</v>
      </c>
      <c r="D267" s="147">
        <v>12</v>
      </c>
      <c r="E267" s="147" t="s">
        <v>282</v>
      </c>
      <c r="F267" s="147">
        <v>200</v>
      </c>
      <c r="G267" s="153">
        <v>0</v>
      </c>
      <c r="H267" s="149">
        <v>173</v>
      </c>
      <c r="I267" s="150"/>
      <c r="J267" s="151">
        <f t="shared" si="29"/>
        <v>173</v>
      </c>
      <c r="K267" s="295"/>
      <c r="L267" s="173"/>
      <c r="M267" s="68">
        <v>0</v>
      </c>
      <c r="N267" s="116"/>
    </row>
    <row r="268" spans="1:14" ht="30.75" customHeight="1" hidden="1">
      <c r="A268" s="228" t="s">
        <v>185</v>
      </c>
      <c r="B268" s="161">
        <v>303</v>
      </c>
      <c r="C268" s="147" t="s">
        <v>68</v>
      </c>
      <c r="D268" s="147">
        <v>12</v>
      </c>
      <c r="E268" s="147" t="s">
        <v>399</v>
      </c>
      <c r="F268" s="147">
        <v>200</v>
      </c>
      <c r="G268" s="153"/>
      <c r="H268" s="149"/>
      <c r="I268" s="150"/>
      <c r="J268" s="151"/>
      <c r="K268" s="295"/>
      <c r="L268" s="173"/>
      <c r="M268" s="68"/>
      <c r="N268" s="116">
        <v>8500</v>
      </c>
    </row>
    <row r="269" spans="1:14" ht="9.75" customHeight="1" hidden="1">
      <c r="A269" s="228" t="s">
        <v>284</v>
      </c>
      <c r="B269" s="161">
        <v>303</v>
      </c>
      <c r="C269" s="147" t="s">
        <v>68</v>
      </c>
      <c r="D269" s="147">
        <v>12</v>
      </c>
      <c r="E269" s="147" t="s">
        <v>283</v>
      </c>
      <c r="F269" s="147">
        <v>800</v>
      </c>
      <c r="G269" s="153">
        <v>0</v>
      </c>
      <c r="H269" s="149">
        <v>173</v>
      </c>
      <c r="I269" s="150"/>
      <c r="J269" s="151">
        <f t="shared" si="29"/>
        <v>173</v>
      </c>
      <c r="K269" s="295"/>
      <c r="L269" s="173"/>
      <c r="M269" s="68">
        <v>0</v>
      </c>
      <c r="N269" s="116">
        <v>112</v>
      </c>
    </row>
    <row r="270" spans="1:14" ht="23.25" customHeight="1">
      <c r="A270" s="262" t="s">
        <v>430</v>
      </c>
      <c r="B270" s="168">
        <v>303</v>
      </c>
      <c r="C270" s="143" t="s">
        <v>68</v>
      </c>
      <c r="D270" s="143" t="s">
        <v>71</v>
      </c>
      <c r="E270" s="147"/>
      <c r="F270" s="147"/>
      <c r="G270" s="153"/>
      <c r="H270" s="149"/>
      <c r="I270" s="150"/>
      <c r="J270" s="151"/>
      <c r="K270" s="313">
        <v>1022.1</v>
      </c>
      <c r="L270" s="172">
        <v>202.8</v>
      </c>
      <c r="M270" s="68"/>
      <c r="N270" s="116"/>
    </row>
    <row r="271" spans="1:14" ht="41.25" customHeight="1">
      <c r="A271" s="228" t="s">
        <v>237</v>
      </c>
      <c r="B271" s="161">
        <v>303</v>
      </c>
      <c r="C271" s="147" t="s">
        <v>68</v>
      </c>
      <c r="D271" s="147" t="s">
        <v>71</v>
      </c>
      <c r="E271" s="147" t="s">
        <v>242</v>
      </c>
      <c r="F271" s="147">
        <v>200</v>
      </c>
      <c r="G271" s="153"/>
      <c r="H271" s="149"/>
      <c r="I271" s="150"/>
      <c r="J271" s="151"/>
      <c r="K271" s="295">
        <v>1022.1</v>
      </c>
      <c r="L271" s="173">
        <v>202.8</v>
      </c>
      <c r="M271" s="68"/>
      <c r="N271" s="116"/>
    </row>
    <row r="272" spans="1:14" ht="41.25" customHeight="1">
      <c r="A272" s="228" t="s">
        <v>22</v>
      </c>
      <c r="B272" s="168">
        <v>303</v>
      </c>
      <c r="C272" s="136" t="s">
        <v>72</v>
      </c>
      <c r="D272" s="147"/>
      <c r="E272" s="147"/>
      <c r="F272" s="147"/>
      <c r="G272" s="153"/>
      <c r="H272" s="149"/>
      <c r="I272" s="150"/>
      <c r="J272" s="151"/>
      <c r="K272" s="313">
        <v>306.7</v>
      </c>
      <c r="L272" s="172">
        <v>178</v>
      </c>
      <c r="M272" s="68"/>
      <c r="N272" s="116"/>
    </row>
    <row r="273" spans="1:14" ht="21.75" customHeight="1">
      <c r="A273" s="228" t="s">
        <v>437</v>
      </c>
      <c r="B273" s="168">
        <v>303</v>
      </c>
      <c r="C273" s="136" t="s">
        <v>72</v>
      </c>
      <c r="D273" s="143" t="s">
        <v>69</v>
      </c>
      <c r="E273" s="147"/>
      <c r="F273" s="147"/>
      <c r="G273" s="153"/>
      <c r="H273" s="149"/>
      <c r="I273" s="150"/>
      <c r="J273" s="151"/>
      <c r="K273" s="313">
        <v>110</v>
      </c>
      <c r="L273" s="172"/>
      <c r="M273" s="68"/>
      <c r="N273" s="116"/>
    </row>
    <row r="274" spans="1:14" ht="32.25" customHeight="1">
      <c r="A274" s="228" t="s">
        <v>438</v>
      </c>
      <c r="B274" s="168">
        <v>303</v>
      </c>
      <c r="C274" s="136" t="s">
        <v>72</v>
      </c>
      <c r="D274" s="143" t="s">
        <v>69</v>
      </c>
      <c r="E274" s="147" t="s">
        <v>439</v>
      </c>
      <c r="F274" s="147">
        <v>200</v>
      </c>
      <c r="G274" s="153"/>
      <c r="H274" s="149"/>
      <c r="I274" s="150"/>
      <c r="J274" s="151"/>
      <c r="K274" s="295">
        <v>110</v>
      </c>
      <c r="L274" s="172"/>
      <c r="M274" s="68"/>
      <c r="N274" s="116"/>
    </row>
    <row r="275" spans="1:14" ht="19.5" customHeight="1">
      <c r="A275" s="226" t="s">
        <v>409</v>
      </c>
      <c r="B275" s="157">
        <v>303</v>
      </c>
      <c r="C275" s="136" t="s">
        <v>72</v>
      </c>
      <c r="D275" s="137" t="s">
        <v>67</v>
      </c>
      <c r="E275" s="195"/>
      <c r="F275" s="195"/>
      <c r="G275" s="195" t="e">
        <f>G278+#REF!+#REF!+#REF!</f>
        <v>#REF!</v>
      </c>
      <c r="H275" s="195" t="e">
        <f>H278+#REF!+#REF!+#REF!</f>
        <v>#REF!</v>
      </c>
      <c r="I275" s="193" t="e">
        <f>H275/G275</f>
        <v>#REF!</v>
      </c>
      <c r="J275" s="194" t="e">
        <f>H275-G275</f>
        <v>#REF!</v>
      </c>
      <c r="K275" s="314">
        <v>196.7</v>
      </c>
      <c r="L275" s="167">
        <v>178</v>
      </c>
      <c r="M275" s="233"/>
      <c r="N275" s="73" t="e">
        <f>N277+#REF!+#REF!</f>
        <v>#REF!</v>
      </c>
    </row>
    <row r="276" spans="1:14" ht="19.5" customHeight="1">
      <c r="A276" s="226" t="s">
        <v>418</v>
      </c>
      <c r="B276" s="157">
        <v>303</v>
      </c>
      <c r="C276" s="136" t="s">
        <v>419</v>
      </c>
      <c r="D276" s="137" t="s">
        <v>420</v>
      </c>
      <c r="E276" s="135" t="s">
        <v>421</v>
      </c>
      <c r="F276" s="135">
        <v>200</v>
      </c>
      <c r="G276" s="195"/>
      <c r="H276" s="195"/>
      <c r="I276" s="193"/>
      <c r="J276" s="194"/>
      <c r="K276" s="308">
        <v>85.1</v>
      </c>
      <c r="L276" s="171">
        <v>68.2</v>
      </c>
      <c r="M276" s="290"/>
      <c r="N276" s="73"/>
    </row>
    <row r="277" spans="1:14" ht="48.75" customHeight="1">
      <c r="A277" s="228" t="s">
        <v>440</v>
      </c>
      <c r="B277" s="161">
        <v>303</v>
      </c>
      <c r="C277" s="142" t="s">
        <v>72</v>
      </c>
      <c r="D277" s="147" t="s">
        <v>67</v>
      </c>
      <c r="E277" s="142" t="s">
        <v>441</v>
      </c>
      <c r="F277" s="142">
        <v>200</v>
      </c>
      <c r="G277" s="196" t="e">
        <f>G279+#REF!+#REF!+#REF!</f>
        <v>#REF!</v>
      </c>
      <c r="H277" s="196" t="e">
        <f>H279+#REF!+#REF!+#REF!</f>
        <v>#REF!</v>
      </c>
      <c r="I277" s="150" t="e">
        <f>H277/G277</f>
        <v>#REF!</v>
      </c>
      <c r="J277" s="151" t="e">
        <f>H277-G277</f>
        <v>#REF!</v>
      </c>
      <c r="K277" s="295">
        <v>11</v>
      </c>
      <c r="L277" s="154">
        <v>9.1</v>
      </c>
      <c r="M277" s="68"/>
      <c r="N277" s="116"/>
    </row>
    <row r="278" spans="1:14" ht="19.5" customHeight="1" hidden="1">
      <c r="A278" s="279" t="s">
        <v>291</v>
      </c>
      <c r="B278" s="157">
        <v>303</v>
      </c>
      <c r="C278" s="137" t="s">
        <v>72</v>
      </c>
      <c r="D278" s="137" t="s">
        <v>72</v>
      </c>
      <c r="E278" s="163"/>
      <c r="F278" s="163"/>
      <c r="G278" s="169"/>
      <c r="H278" s="169"/>
      <c r="I278" s="165" t="e">
        <f>H278/G278</f>
        <v>#DIV/0!</v>
      </c>
      <c r="J278" s="166">
        <f>H278-G278</f>
        <v>0</v>
      </c>
      <c r="K278" s="308"/>
      <c r="L278" s="171">
        <f>L279</f>
        <v>0</v>
      </c>
      <c r="M278" s="248">
        <f>M279</f>
        <v>0</v>
      </c>
      <c r="N278" s="123">
        <f>N279</f>
        <v>0</v>
      </c>
    </row>
    <row r="279" spans="1:14" ht="66.75" customHeight="1" hidden="1">
      <c r="A279" s="228" t="s">
        <v>287</v>
      </c>
      <c r="B279" s="161">
        <v>303</v>
      </c>
      <c r="C279" s="147" t="s">
        <v>72</v>
      </c>
      <c r="D279" s="147" t="s">
        <v>72</v>
      </c>
      <c r="E279" s="147" t="s">
        <v>288</v>
      </c>
      <c r="F279" s="147">
        <v>400</v>
      </c>
      <c r="G279" s="153">
        <v>538.2</v>
      </c>
      <c r="H279" s="153"/>
      <c r="I279" s="153"/>
      <c r="J279" s="151"/>
      <c r="K279" s="295"/>
      <c r="L279" s="154"/>
      <c r="M279" s="68"/>
      <c r="N279" s="116"/>
    </row>
    <row r="280" spans="1:14" ht="0.75" customHeight="1" hidden="1">
      <c r="A280" s="228" t="s">
        <v>123</v>
      </c>
      <c r="B280" s="161">
        <v>303</v>
      </c>
      <c r="C280" s="147" t="s">
        <v>72</v>
      </c>
      <c r="D280" s="147" t="s">
        <v>72</v>
      </c>
      <c r="E280" s="147" t="s">
        <v>122</v>
      </c>
      <c r="F280" s="147"/>
      <c r="G280" s="153">
        <f>G281</f>
        <v>0</v>
      </c>
      <c r="H280" s="144">
        <f>H281</f>
        <v>0</v>
      </c>
      <c r="I280" s="150" t="e">
        <f>H280/G280</f>
        <v>#DIV/0!</v>
      </c>
      <c r="J280" s="151">
        <f aca="true" t="shared" si="30" ref="J280:J287">H280-G280</f>
        <v>0</v>
      </c>
      <c r="K280" s="295"/>
      <c r="L280" s="154"/>
      <c r="M280" s="68"/>
      <c r="N280" s="116"/>
    </row>
    <row r="281" spans="1:14" ht="1.5" customHeight="1" hidden="1">
      <c r="A281" s="228" t="s">
        <v>23</v>
      </c>
      <c r="B281" s="161">
        <v>303</v>
      </c>
      <c r="C281" s="147" t="s">
        <v>72</v>
      </c>
      <c r="D281" s="147" t="s">
        <v>72</v>
      </c>
      <c r="E281" s="147" t="s">
        <v>122</v>
      </c>
      <c r="F281" s="147" t="s">
        <v>91</v>
      </c>
      <c r="G281" s="153"/>
      <c r="H281" s="144"/>
      <c r="I281" s="150" t="e">
        <f>H281/G281</f>
        <v>#DIV/0!</v>
      </c>
      <c r="J281" s="151">
        <f t="shared" si="30"/>
        <v>0</v>
      </c>
      <c r="K281" s="295"/>
      <c r="L281" s="154"/>
      <c r="M281" s="68"/>
      <c r="N281" s="116"/>
    </row>
    <row r="282" spans="1:14" ht="3.75" customHeight="1" hidden="1">
      <c r="A282" s="228" t="s">
        <v>125</v>
      </c>
      <c r="B282" s="161">
        <v>303</v>
      </c>
      <c r="C282" s="147" t="s">
        <v>72</v>
      </c>
      <c r="D282" s="147" t="s">
        <v>72</v>
      </c>
      <c r="E282" s="147" t="s">
        <v>124</v>
      </c>
      <c r="F282" s="147" t="s">
        <v>91</v>
      </c>
      <c r="G282" s="153"/>
      <c r="H282" s="144"/>
      <c r="I282" s="150"/>
      <c r="J282" s="151">
        <f t="shared" si="30"/>
        <v>0</v>
      </c>
      <c r="K282" s="295"/>
      <c r="L282" s="154"/>
      <c r="M282" s="68"/>
      <c r="N282" s="116"/>
    </row>
    <row r="283" spans="1:14" ht="0.75" customHeight="1" hidden="1">
      <c r="A283" s="228"/>
      <c r="B283" s="161"/>
      <c r="C283" s="147">
        <v>5</v>
      </c>
      <c r="D283" s="147">
        <v>5</v>
      </c>
      <c r="E283" s="147" t="s">
        <v>152</v>
      </c>
      <c r="F283" s="147"/>
      <c r="G283" s="153">
        <f>G284+G285</f>
        <v>0</v>
      </c>
      <c r="H283" s="153">
        <f>H284+H285</f>
        <v>0</v>
      </c>
      <c r="I283" s="150" t="e">
        <f>H283/G283</f>
        <v>#DIV/0!</v>
      </c>
      <c r="J283" s="151">
        <f t="shared" si="30"/>
        <v>0</v>
      </c>
      <c r="K283" s="295"/>
      <c r="L283" s="154"/>
      <c r="M283" s="68"/>
      <c r="N283" s="116"/>
    </row>
    <row r="284" spans="1:14" ht="1.5" customHeight="1" hidden="1">
      <c r="A284" s="228" t="s">
        <v>154</v>
      </c>
      <c r="B284" s="161">
        <v>303</v>
      </c>
      <c r="C284" s="147">
        <v>5</v>
      </c>
      <c r="D284" s="147">
        <v>5</v>
      </c>
      <c r="E284" s="147" t="s">
        <v>152</v>
      </c>
      <c r="F284" s="147">
        <v>3</v>
      </c>
      <c r="G284" s="153"/>
      <c r="H284" s="144"/>
      <c r="I284" s="150" t="e">
        <f>H284/G284</f>
        <v>#DIV/0!</v>
      </c>
      <c r="J284" s="151">
        <f t="shared" si="30"/>
        <v>0</v>
      </c>
      <c r="K284" s="295"/>
      <c r="L284" s="154"/>
      <c r="M284" s="68"/>
      <c r="N284" s="116"/>
    </row>
    <row r="285" spans="1:14" ht="0.75" customHeight="1" hidden="1">
      <c r="A285" s="228" t="s">
        <v>11</v>
      </c>
      <c r="B285" s="161">
        <v>303</v>
      </c>
      <c r="C285" s="147">
        <v>5</v>
      </c>
      <c r="D285" s="147">
        <v>5</v>
      </c>
      <c r="E285" s="147" t="s">
        <v>151</v>
      </c>
      <c r="F285" s="147">
        <v>500</v>
      </c>
      <c r="G285" s="153"/>
      <c r="H285" s="144"/>
      <c r="I285" s="150" t="e">
        <f>H285/G285</f>
        <v>#DIV/0!</v>
      </c>
      <c r="J285" s="151">
        <f t="shared" si="30"/>
        <v>0</v>
      </c>
      <c r="K285" s="295"/>
      <c r="L285" s="154"/>
      <c r="M285" s="68"/>
      <c r="N285" s="116"/>
    </row>
    <row r="286" spans="1:14" ht="38.25" customHeight="1" hidden="1">
      <c r="A286" s="228" t="s">
        <v>126</v>
      </c>
      <c r="B286" s="161">
        <v>303</v>
      </c>
      <c r="C286" s="147" t="s">
        <v>72</v>
      </c>
      <c r="D286" s="147" t="s">
        <v>72</v>
      </c>
      <c r="E286" s="147" t="s">
        <v>19</v>
      </c>
      <c r="F286" s="147" t="s">
        <v>91</v>
      </c>
      <c r="G286" s="153"/>
      <c r="H286" s="144"/>
      <c r="I286" s="150"/>
      <c r="J286" s="151">
        <f t="shared" si="30"/>
        <v>0</v>
      </c>
      <c r="K286" s="295"/>
      <c r="L286" s="154"/>
      <c r="M286" s="68"/>
      <c r="N286" s="116"/>
    </row>
    <row r="287" spans="1:14" ht="0.75" customHeight="1" hidden="1">
      <c r="A287" s="228" t="s">
        <v>183</v>
      </c>
      <c r="B287" s="161">
        <v>303</v>
      </c>
      <c r="C287" s="147" t="s">
        <v>72</v>
      </c>
      <c r="D287" s="147" t="s">
        <v>72</v>
      </c>
      <c r="E287" s="147">
        <v>5222040</v>
      </c>
      <c r="F287" s="147">
        <v>400</v>
      </c>
      <c r="G287" s="153">
        <v>1636</v>
      </c>
      <c r="H287" s="144">
        <v>11100</v>
      </c>
      <c r="I287" s="150"/>
      <c r="J287" s="151">
        <f t="shared" si="30"/>
        <v>9464</v>
      </c>
      <c r="K287" s="295"/>
      <c r="L287" s="154"/>
      <c r="M287" s="68"/>
      <c r="N287" s="116"/>
    </row>
    <row r="288" spans="1:14" ht="18.75" hidden="1">
      <c r="A288" s="226" t="s">
        <v>73</v>
      </c>
      <c r="B288" s="156">
        <v>303</v>
      </c>
      <c r="C288" s="137" t="s">
        <v>74</v>
      </c>
      <c r="D288" s="137"/>
      <c r="E288" s="137"/>
      <c r="F288" s="137"/>
      <c r="G288" s="138">
        <f aca="true" t="shared" si="31" ref="G288:L290">G289</f>
        <v>80.6</v>
      </c>
      <c r="H288" s="138">
        <f t="shared" si="31"/>
        <v>80.6</v>
      </c>
      <c r="I288" s="138">
        <f t="shared" si="31"/>
        <v>1</v>
      </c>
      <c r="J288" s="139">
        <f t="shared" si="31"/>
        <v>0</v>
      </c>
      <c r="K288" s="306"/>
      <c r="L288" s="140">
        <f t="shared" si="31"/>
        <v>0</v>
      </c>
      <c r="M288" s="235">
        <f aca="true" t="shared" si="32" ref="M288:N290">M289</f>
        <v>0</v>
      </c>
      <c r="N288" s="75">
        <f t="shared" si="32"/>
        <v>11.9</v>
      </c>
    </row>
    <row r="289" spans="1:14" ht="48" hidden="1">
      <c r="A289" s="280" t="s">
        <v>96</v>
      </c>
      <c r="B289" s="156">
        <v>303</v>
      </c>
      <c r="C289" s="137" t="s">
        <v>74</v>
      </c>
      <c r="D289" s="137" t="s">
        <v>67</v>
      </c>
      <c r="E289" s="163"/>
      <c r="F289" s="163"/>
      <c r="G289" s="138">
        <f t="shared" si="31"/>
        <v>80.6</v>
      </c>
      <c r="H289" s="138">
        <f t="shared" si="31"/>
        <v>80.6</v>
      </c>
      <c r="I289" s="138">
        <f t="shared" si="31"/>
        <v>1</v>
      </c>
      <c r="J289" s="139">
        <f t="shared" si="31"/>
        <v>0</v>
      </c>
      <c r="K289" s="306"/>
      <c r="L289" s="140">
        <f t="shared" si="31"/>
        <v>0</v>
      </c>
      <c r="M289" s="235">
        <f t="shared" si="32"/>
        <v>0</v>
      </c>
      <c r="N289" s="75">
        <f t="shared" si="32"/>
        <v>11.9</v>
      </c>
    </row>
    <row r="290" spans="1:14" ht="32.25" hidden="1">
      <c r="A290" s="228" t="s">
        <v>97</v>
      </c>
      <c r="B290" s="161">
        <v>303</v>
      </c>
      <c r="C290" s="147" t="s">
        <v>74</v>
      </c>
      <c r="D290" s="147" t="s">
        <v>67</v>
      </c>
      <c r="E290" s="147" t="s">
        <v>271</v>
      </c>
      <c r="F290" s="147"/>
      <c r="G290" s="153">
        <f t="shared" si="31"/>
        <v>80.6</v>
      </c>
      <c r="H290" s="153">
        <f t="shared" si="31"/>
        <v>80.6</v>
      </c>
      <c r="I290" s="153">
        <f t="shared" si="31"/>
        <v>1</v>
      </c>
      <c r="J290" s="151">
        <f t="shared" si="31"/>
        <v>0</v>
      </c>
      <c r="K290" s="295"/>
      <c r="L290" s="154">
        <f t="shared" si="31"/>
        <v>0</v>
      </c>
      <c r="M290" s="237">
        <f t="shared" si="32"/>
        <v>0</v>
      </c>
      <c r="N290" s="72">
        <f t="shared" si="32"/>
        <v>11.9</v>
      </c>
    </row>
    <row r="291" spans="1:14" ht="31.5" hidden="1">
      <c r="A291" s="228" t="s">
        <v>214</v>
      </c>
      <c r="B291" s="161">
        <v>303</v>
      </c>
      <c r="C291" s="147" t="s">
        <v>74</v>
      </c>
      <c r="D291" s="147" t="s">
        <v>67</v>
      </c>
      <c r="E291" s="147" t="s">
        <v>272</v>
      </c>
      <c r="F291" s="147">
        <v>200</v>
      </c>
      <c r="G291" s="153">
        <v>80.6</v>
      </c>
      <c r="H291" s="144">
        <v>80.6</v>
      </c>
      <c r="I291" s="150">
        <f>H291/G291</f>
        <v>1</v>
      </c>
      <c r="J291" s="151">
        <f>H291-G291</f>
        <v>0</v>
      </c>
      <c r="K291" s="295"/>
      <c r="L291" s="154"/>
      <c r="M291" s="68"/>
      <c r="N291" s="116">
        <v>11.9</v>
      </c>
    </row>
    <row r="292" spans="1:14" ht="36.75" customHeight="1">
      <c r="A292" s="273" t="s">
        <v>442</v>
      </c>
      <c r="B292" s="179">
        <v>303</v>
      </c>
      <c r="C292" s="180" t="s">
        <v>72</v>
      </c>
      <c r="D292" s="180" t="s">
        <v>67</v>
      </c>
      <c r="E292" s="180" t="s">
        <v>410</v>
      </c>
      <c r="F292" s="184">
        <v>200</v>
      </c>
      <c r="G292" s="176">
        <f>G293+G298+G297</f>
        <v>9580.5</v>
      </c>
      <c r="H292" s="176" t="e">
        <f>H293+H298+H297</f>
        <v>#REF!</v>
      </c>
      <c r="I292" s="176" t="e">
        <f>I293+I298+I297</f>
        <v>#REF!</v>
      </c>
      <c r="J292" s="177" t="e">
        <f>J293+J298+J297</f>
        <v>#REF!</v>
      </c>
      <c r="K292" s="310">
        <v>100.6</v>
      </c>
      <c r="L292" s="183">
        <v>100.7</v>
      </c>
      <c r="M292" s="251">
        <f>M293+M298+M297</f>
        <v>0</v>
      </c>
      <c r="N292" s="79"/>
    </row>
    <row r="293" spans="1:14" ht="1.5" customHeight="1" hidden="1">
      <c r="A293" s="273" t="s">
        <v>206</v>
      </c>
      <c r="B293" s="179">
        <v>303</v>
      </c>
      <c r="C293" s="180" t="s">
        <v>75</v>
      </c>
      <c r="D293" s="180" t="s">
        <v>72</v>
      </c>
      <c r="E293" s="180" t="s">
        <v>207</v>
      </c>
      <c r="F293" s="184">
        <v>200</v>
      </c>
      <c r="G293" s="181">
        <f>G295+G296</f>
        <v>9197.9</v>
      </c>
      <c r="H293" s="181" t="e">
        <f>H295+H296</f>
        <v>#REF!</v>
      </c>
      <c r="I293" s="181" t="e">
        <f>I295+I296</f>
        <v>#REF!</v>
      </c>
      <c r="J293" s="182" t="e">
        <f>J295+J296</f>
        <v>#REF!</v>
      </c>
      <c r="K293" s="310"/>
      <c r="L293" s="183"/>
      <c r="M293" s="56">
        <f>M295+M296</f>
        <v>0</v>
      </c>
      <c r="N293" s="116"/>
    </row>
    <row r="294" spans="1:14" ht="1.5" customHeight="1">
      <c r="A294" s="273"/>
      <c r="B294" s="179"/>
      <c r="C294" s="180"/>
      <c r="D294" s="180"/>
      <c r="E294" s="180"/>
      <c r="F294" s="184"/>
      <c r="G294" s="181"/>
      <c r="H294" s="181"/>
      <c r="I294" s="181"/>
      <c r="J294" s="182"/>
      <c r="K294" s="310"/>
      <c r="L294" s="183"/>
      <c r="M294" s="56"/>
      <c r="N294" s="116"/>
    </row>
    <row r="295" spans="1:14" ht="25.5" customHeight="1">
      <c r="A295" s="274" t="s">
        <v>32</v>
      </c>
      <c r="B295" s="197">
        <v>303</v>
      </c>
      <c r="C295" s="198" t="s">
        <v>70</v>
      </c>
      <c r="D295" s="198" t="s">
        <v>66</v>
      </c>
      <c r="E295" s="198"/>
      <c r="F295" s="199"/>
      <c r="G295" s="200">
        <f>G296+G304+G302</f>
        <v>8815.3</v>
      </c>
      <c r="H295" s="200" t="e">
        <f>H296+H304+H302</f>
        <v>#REF!</v>
      </c>
      <c r="I295" s="200" t="e">
        <f>I296+I304+I302</f>
        <v>#REF!</v>
      </c>
      <c r="J295" s="201" t="e">
        <f>J296+J304+J302</f>
        <v>#REF!</v>
      </c>
      <c r="K295" s="315">
        <v>1035</v>
      </c>
      <c r="L295" s="202">
        <v>652.9</v>
      </c>
      <c r="M295" s="252">
        <f>M296+M304+M302+M303+M300</f>
        <v>0</v>
      </c>
      <c r="N295" s="124">
        <f>N296+N304+N302+N303+N300</f>
        <v>4513</v>
      </c>
    </row>
    <row r="296" spans="1:14" ht="38.25" customHeight="1">
      <c r="A296" s="274" t="s">
        <v>223</v>
      </c>
      <c r="B296" s="197">
        <v>303</v>
      </c>
      <c r="C296" s="198" t="s">
        <v>70</v>
      </c>
      <c r="D296" s="198" t="s">
        <v>66</v>
      </c>
      <c r="E296" s="198" t="s">
        <v>411</v>
      </c>
      <c r="F296" s="199"/>
      <c r="G296" s="200">
        <f>G297+G298</f>
        <v>382.6</v>
      </c>
      <c r="H296" s="200" t="e">
        <f>H297+H298</f>
        <v>#REF!</v>
      </c>
      <c r="I296" s="200" t="e">
        <f>I297+I298</f>
        <v>#REF!</v>
      </c>
      <c r="J296" s="201" t="e">
        <f>J297+J298</f>
        <v>#REF!</v>
      </c>
      <c r="K296" s="315">
        <v>678.4</v>
      </c>
      <c r="L296" s="202">
        <v>557.8</v>
      </c>
      <c r="M296" s="252">
        <f>M297+M298</f>
        <v>0</v>
      </c>
      <c r="N296" s="124">
        <f>N297+N298</f>
        <v>490</v>
      </c>
    </row>
    <row r="297" spans="1:14" ht="31.5" customHeight="1">
      <c r="A297" s="228" t="s">
        <v>237</v>
      </c>
      <c r="B297" s="179">
        <v>303</v>
      </c>
      <c r="C297" s="231" t="s">
        <v>70</v>
      </c>
      <c r="D297" s="230" t="s">
        <v>66</v>
      </c>
      <c r="E297" s="231" t="s">
        <v>411</v>
      </c>
      <c r="F297" s="184">
        <v>200</v>
      </c>
      <c r="G297" s="181">
        <v>373</v>
      </c>
      <c r="H297" s="176" t="e">
        <f>SUM(#REF!,#REF!,H332)</f>
        <v>#REF!</v>
      </c>
      <c r="I297" s="203" t="e">
        <f>H297/G297</f>
        <v>#REF!</v>
      </c>
      <c r="J297" s="151" t="e">
        <f>H297-G297</f>
        <v>#REF!</v>
      </c>
      <c r="K297" s="295">
        <v>656.9</v>
      </c>
      <c r="L297" s="154">
        <v>555.3</v>
      </c>
      <c r="M297" s="68"/>
      <c r="N297" s="116">
        <v>414</v>
      </c>
    </row>
    <row r="298" spans="1:14" ht="26.25" customHeight="1">
      <c r="A298" s="228" t="s">
        <v>251</v>
      </c>
      <c r="B298" s="179">
        <v>303</v>
      </c>
      <c r="C298" s="231" t="s">
        <v>70</v>
      </c>
      <c r="D298" s="231" t="s">
        <v>66</v>
      </c>
      <c r="E298" s="231" t="s">
        <v>411</v>
      </c>
      <c r="F298" s="184">
        <v>800</v>
      </c>
      <c r="G298" s="181">
        <v>9.6</v>
      </c>
      <c r="H298" s="176" t="e">
        <f>SUM(#REF!,H332,H333)</f>
        <v>#REF!</v>
      </c>
      <c r="I298" s="203" t="e">
        <f>H298/G298</f>
        <v>#REF!</v>
      </c>
      <c r="J298" s="151" t="e">
        <f>H298-G298</f>
        <v>#REF!</v>
      </c>
      <c r="K298" s="295">
        <v>21.6</v>
      </c>
      <c r="L298" s="154">
        <v>2.5</v>
      </c>
      <c r="M298" s="68"/>
      <c r="N298" s="116">
        <v>76</v>
      </c>
    </row>
    <row r="299" spans="1:14" ht="24.75" customHeight="1" hidden="1">
      <c r="A299" s="273" t="s">
        <v>208</v>
      </c>
      <c r="B299" s="179">
        <v>303</v>
      </c>
      <c r="C299" s="180" t="s">
        <v>75</v>
      </c>
      <c r="D299" s="180" t="s">
        <v>71</v>
      </c>
      <c r="E299" s="180" t="s">
        <v>204</v>
      </c>
      <c r="F299" s="184"/>
      <c r="G299" s="181">
        <f>G300+G301</f>
        <v>443</v>
      </c>
      <c r="H299" s="181" t="e">
        <f>H300+H301</f>
        <v>#REF!</v>
      </c>
      <c r="I299" s="181" t="e">
        <f>I300+I301</f>
        <v>#REF!</v>
      </c>
      <c r="J299" s="182" t="e">
        <f>J300+J301</f>
        <v>#REF!</v>
      </c>
      <c r="K299" s="310"/>
      <c r="L299" s="183">
        <v>0</v>
      </c>
      <c r="M299" s="253">
        <v>0</v>
      </c>
      <c r="N299" s="81"/>
    </row>
    <row r="300" spans="1:14" ht="24.75" customHeight="1" hidden="1">
      <c r="A300" s="273" t="s">
        <v>208</v>
      </c>
      <c r="B300" s="179">
        <v>303</v>
      </c>
      <c r="C300" s="180" t="s">
        <v>75</v>
      </c>
      <c r="D300" s="180" t="s">
        <v>71</v>
      </c>
      <c r="E300" s="180" t="s">
        <v>204</v>
      </c>
      <c r="F300" s="184">
        <v>100</v>
      </c>
      <c r="G300" s="181">
        <v>373</v>
      </c>
      <c r="H300" s="176" t="e">
        <f>SUM(#REF!,H334,H335)</f>
        <v>#REF!</v>
      </c>
      <c r="I300" s="203" t="e">
        <f>H300/G300</f>
        <v>#REF!</v>
      </c>
      <c r="J300" s="151" t="e">
        <f>H300-G300</f>
        <v>#REF!</v>
      </c>
      <c r="K300" s="295"/>
      <c r="L300" s="154"/>
      <c r="M300" s="68"/>
      <c r="N300" s="116"/>
    </row>
    <row r="301" spans="1:14" ht="24.75" customHeight="1" hidden="1">
      <c r="A301" s="273" t="s">
        <v>209</v>
      </c>
      <c r="B301" s="179">
        <v>303</v>
      </c>
      <c r="C301" s="180" t="s">
        <v>75</v>
      </c>
      <c r="D301" s="180" t="s">
        <v>71</v>
      </c>
      <c r="E301" s="180" t="s">
        <v>204</v>
      </c>
      <c r="F301" s="184">
        <v>200</v>
      </c>
      <c r="G301" s="181">
        <v>70</v>
      </c>
      <c r="H301" s="176">
        <f>SUM(H332:H332,H335,H336)</f>
        <v>190</v>
      </c>
      <c r="I301" s="203">
        <f>H301/G301</f>
        <v>2.7142857142857144</v>
      </c>
      <c r="J301" s="151">
        <f>H301-G301</f>
        <v>120</v>
      </c>
      <c r="K301" s="295"/>
      <c r="L301" s="154"/>
      <c r="M301" s="68"/>
      <c r="N301" s="116"/>
    </row>
    <row r="302" spans="1:14" ht="24.75" customHeight="1" hidden="1">
      <c r="A302" s="273" t="s">
        <v>184</v>
      </c>
      <c r="B302" s="179">
        <v>303</v>
      </c>
      <c r="C302" s="180" t="s">
        <v>75</v>
      </c>
      <c r="D302" s="180" t="s">
        <v>71</v>
      </c>
      <c r="E302" s="180">
        <v>5222211</v>
      </c>
      <c r="F302" s="184">
        <v>200</v>
      </c>
      <c r="G302" s="181">
        <v>1600</v>
      </c>
      <c r="H302" s="181" t="e">
        <f aca="true" t="shared" si="33" ref="H302:J303">H304</f>
        <v>#REF!</v>
      </c>
      <c r="I302" s="181" t="e">
        <f t="shared" si="33"/>
        <v>#REF!</v>
      </c>
      <c r="J302" s="182" t="e">
        <f t="shared" si="33"/>
        <v>#REF!</v>
      </c>
      <c r="K302" s="310"/>
      <c r="L302" s="183"/>
      <c r="M302" s="68"/>
      <c r="N302" s="116"/>
    </row>
    <row r="303" spans="1:14" ht="24.75" customHeight="1" hidden="1">
      <c r="A303" s="273" t="s">
        <v>184</v>
      </c>
      <c r="B303" s="179">
        <v>303</v>
      </c>
      <c r="C303" s="180" t="s">
        <v>75</v>
      </c>
      <c r="D303" s="180" t="s">
        <v>71</v>
      </c>
      <c r="E303" s="180">
        <v>5222211</v>
      </c>
      <c r="F303" s="184">
        <v>400</v>
      </c>
      <c r="G303" s="181">
        <v>1600</v>
      </c>
      <c r="H303" s="181" t="e">
        <f t="shared" si="33"/>
        <v>#REF!</v>
      </c>
      <c r="I303" s="181" t="e">
        <f t="shared" si="33"/>
        <v>#REF!</v>
      </c>
      <c r="J303" s="182" t="e">
        <f t="shared" si="33"/>
        <v>#REF!</v>
      </c>
      <c r="K303" s="310"/>
      <c r="L303" s="183"/>
      <c r="M303" s="68"/>
      <c r="N303" s="116"/>
    </row>
    <row r="304" spans="1:14" ht="32.25" customHeight="1" hidden="1">
      <c r="A304" s="273" t="s">
        <v>401</v>
      </c>
      <c r="B304" s="174">
        <v>303</v>
      </c>
      <c r="C304" s="175" t="s">
        <v>75</v>
      </c>
      <c r="D304" s="175" t="s">
        <v>71</v>
      </c>
      <c r="E304" s="175" t="s">
        <v>289</v>
      </c>
      <c r="F304" s="184"/>
      <c r="G304" s="181">
        <f aca="true" t="shared" si="34" ref="G304:N304">G305</f>
        <v>6832.7</v>
      </c>
      <c r="H304" s="181" t="e">
        <f t="shared" si="34"/>
        <v>#REF!</v>
      </c>
      <c r="I304" s="181" t="e">
        <f t="shared" si="34"/>
        <v>#REF!</v>
      </c>
      <c r="J304" s="182" t="e">
        <f t="shared" si="34"/>
        <v>#REF!</v>
      </c>
      <c r="K304" s="310"/>
      <c r="L304" s="204">
        <f>L305+L306</f>
        <v>0</v>
      </c>
      <c r="M304" s="253">
        <f t="shared" si="34"/>
        <v>0</v>
      </c>
      <c r="N304" s="81">
        <f t="shared" si="34"/>
        <v>4023</v>
      </c>
    </row>
    <row r="305" spans="1:14" ht="58.5" customHeight="1" hidden="1">
      <c r="A305" s="273" t="s">
        <v>290</v>
      </c>
      <c r="B305" s="179">
        <v>303</v>
      </c>
      <c r="C305" s="180" t="s">
        <v>75</v>
      </c>
      <c r="D305" s="180" t="s">
        <v>71</v>
      </c>
      <c r="E305" s="180" t="s">
        <v>400</v>
      </c>
      <c r="F305" s="184">
        <v>400</v>
      </c>
      <c r="G305" s="181">
        <v>6832.7</v>
      </c>
      <c r="H305" s="176" t="e">
        <f>SUM(H331:H331,H333,H334)</f>
        <v>#REF!</v>
      </c>
      <c r="I305" s="203" t="e">
        <f>H305/G305</f>
        <v>#REF!</v>
      </c>
      <c r="J305" s="151" t="e">
        <f>H305-G305</f>
        <v>#REF!</v>
      </c>
      <c r="K305" s="295"/>
      <c r="L305" s="173"/>
      <c r="M305" s="68"/>
      <c r="N305" s="116">
        <v>4023</v>
      </c>
    </row>
    <row r="306" spans="1:14" ht="6.75" customHeight="1" hidden="1">
      <c r="A306" s="273" t="s">
        <v>290</v>
      </c>
      <c r="B306" s="179">
        <v>303</v>
      </c>
      <c r="C306" s="180" t="s">
        <v>75</v>
      </c>
      <c r="D306" s="180" t="s">
        <v>71</v>
      </c>
      <c r="E306" s="180" t="s">
        <v>400</v>
      </c>
      <c r="F306" s="184">
        <v>830</v>
      </c>
      <c r="G306" s="181">
        <v>6832.7</v>
      </c>
      <c r="H306" s="176">
        <f>SUM(H332:H332,H334,H335)</f>
        <v>190</v>
      </c>
      <c r="I306" s="203">
        <f>H306/G306</f>
        <v>0.027807455325127694</v>
      </c>
      <c r="J306" s="151">
        <f>H306-G306</f>
        <v>-6642.7</v>
      </c>
      <c r="K306" s="295"/>
      <c r="L306" s="154"/>
      <c r="M306" s="68"/>
      <c r="N306" s="116">
        <v>0</v>
      </c>
    </row>
    <row r="307" spans="1:14" ht="37.5" customHeight="1">
      <c r="A307" s="228" t="s">
        <v>237</v>
      </c>
      <c r="B307" s="291">
        <v>303</v>
      </c>
      <c r="C307" s="231" t="s">
        <v>70</v>
      </c>
      <c r="D307" s="231" t="s">
        <v>66</v>
      </c>
      <c r="E307" s="180" t="s">
        <v>443</v>
      </c>
      <c r="F307" s="184">
        <v>200</v>
      </c>
      <c r="G307" s="181"/>
      <c r="H307" s="176"/>
      <c r="I307" s="203"/>
      <c r="J307" s="151"/>
      <c r="K307" s="295">
        <v>337.7</v>
      </c>
      <c r="L307" s="154">
        <v>83.8</v>
      </c>
      <c r="M307" s="68"/>
      <c r="N307" s="116"/>
    </row>
    <row r="308" spans="1:14" ht="29.25" customHeight="1">
      <c r="A308" s="273" t="s">
        <v>34</v>
      </c>
      <c r="B308" s="291">
        <v>303</v>
      </c>
      <c r="C308" s="180" t="s">
        <v>424</v>
      </c>
      <c r="D308" s="180" t="s">
        <v>422</v>
      </c>
      <c r="E308" s="180" t="s">
        <v>218</v>
      </c>
      <c r="F308" s="184">
        <v>200</v>
      </c>
      <c r="G308" s="181"/>
      <c r="H308" s="176"/>
      <c r="I308" s="203"/>
      <c r="J308" s="151"/>
      <c r="K308" s="295">
        <v>18.8</v>
      </c>
      <c r="L308" s="154">
        <v>11.3</v>
      </c>
      <c r="M308" s="68"/>
      <c r="N308" s="116"/>
    </row>
    <row r="309" spans="1:14" ht="27.75" customHeight="1">
      <c r="A309" s="272" t="s">
        <v>226</v>
      </c>
      <c r="B309" s="292">
        <v>303</v>
      </c>
      <c r="C309" s="175" t="s">
        <v>424</v>
      </c>
      <c r="D309" s="175" t="s">
        <v>425</v>
      </c>
      <c r="E309" s="180"/>
      <c r="F309" s="184"/>
      <c r="G309" s="181"/>
      <c r="H309" s="176"/>
      <c r="I309" s="203"/>
      <c r="J309" s="151"/>
      <c r="K309" s="313">
        <v>8</v>
      </c>
      <c r="L309" s="152">
        <v>5.2</v>
      </c>
      <c r="M309" s="68"/>
      <c r="N309" s="116"/>
    </row>
    <row r="310" spans="1:14" ht="31.5" customHeight="1">
      <c r="A310" s="273" t="s">
        <v>426</v>
      </c>
      <c r="B310" s="291">
        <v>303</v>
      </c>
      <c r="C310" s="180" t="s">
        <v>424</v>
      </c>
      <c r="D310" s="180" t="s">
        <v>425</v>
      </c>
      <c r="E310" s="180" t="s">
        <v>234</v>
      </c>
      <c r="F310" s="184">
        <v>200</v>
      </c>
      <c r="G310" s="181"/>
      <c r="H310" s="176"/>
      <c r="I310" s="203"/>
      <c r="J310" s="151"/>
      <c r="K310" s="295">
        <v>8</v>
      </c>
      <c r="L310" s="154">
        <v>5.2</v>
      </c>
      <c r="M310" s="68"/>
      <c r="N310" s="116"/>
    </row>
    <row r="311" spans="1:14" ht="24.75" customHeight="1">
      <c r="A311" s="226" t="s">
        <v>49</v>
      </c>
      <c r="B311" s="156">
        <v>303</v>
      </c>
      <c r="C311" s="137">
        <v>10</v>
      </c>
      <c r="D311" s="137" t="s">
        <v>66</v>
      </c>
      <c r="E311" s="163"/>
      <c r="F311" s="163"/>
      <c r="G311" s="138">
        <f aca="true" t="shared" si="35" ref="G311:J313">G312</f>
        <v>540.8</v>
      </c>
      <c r="H311" s="138">
        <f t="shared" si="35"/>
        <v>576.7</v>
      </c>
      <c r="I311" s="138">
        <f t="shared" si="35"/>
        <v>1.0663831360946747</v>
      </c>
      <c r="J311" s="139">
        <f t="shared" si="35"/>
        <v>35.90000000000009</v>
      </c>
      <c r="K311" s="306">
        <v>164.1</v>
      </c>
      <c r="L311" s="140">
        <v>123.1</v>
      </c>
      <c r="M311" s="235">
        <f aca="true" t="shared" si="36" ref="M311:N313">M312</f>
        <v>0</v>
      </c>
      <c r="N311" s="75">
        <f t="shared" si="36"/>
        <v>0</v>
      </c>
    </row>
    <row r="312" spans="1:14" ht="33" customHeight="1">
      <c r="A312" s="228" t="s">
        <v>50</v>
      </c>
      <c r="B312" s="161">
        <v>303</v>
      </c>
      <c r="C312" s="147">
        <v>10</v>
      </c>
      <c r="D312" s="147" t="s">
        <v>66</v>
      </c>
      <c r="E312" s="147" t="s">
        <v>252</v>
      </c>
      <c r="F312" s="147"/>
      <c r="G312" s="149">
        <f t="shared" si="35"/>
        <v>540.8</v>
      </c>
      <c r="H312" s="149">
        <f t="shared" si="35"/>
        <v>576.7</v>
      </c>
      <c r="I312" s="149">
        <f t="shared" si="35"/>
        <v>1.0663831360946747</v>
      </c>
      <c r="J312" s="162">
        <f t="shared" si="35"/>
        <v>35.90000000000009</v>
      </c>
      <c r="K312" s="307">
        <v>164.1</v>
      </c>
      <c r="L312" s="148">
        <v>123.1</v>
      </c>
      <c r="M312" s="234">
        <f t="shared" si="36"/>
        <v>0</v>
      </c>
      <c r="N312" s="70">
        <f t="shared" si="36"/>
        <v>0</v>
      </c>
    </row>
    <row r="313" spans="1:14" ht="51" customHeight="1">
      <c r="A313" s="228" t="s">
        <v>51</v>
      </c>
      <c r="B313" s="161">
        <v>303</v>
      </c>
      <c r="C313" s="147">
        <v>10</v>
      </c>
      <c r="D313" s="147" t="s">
        <v>66</v>
      </c>
      <c r="E313" s="147" t="s">
        <v>252</v>
      </c>
      <c r="F313" s="147"/>
      <c r="G313" s="149">
        <f t="shared" si="35"/>
        <v>540.8</v>
      </c>
      <c r="H313" s="149">
        <f t="shared" si="35"/>
        <v>576.7</v>
      </c>
      <c r="I313" s="149">
        <f t="shared" si="35"/>
        <v>1.0663831360946747</v>
      </c>
      <c r="J313" s="162">
        <f t="shared" si="35"/>
        <v>35.90000000000009</v>
      </c>
      <c r="K313" s="307">
        <v>164.1</v>
      </c>
      <c r="L313" s="148">
        <v>123.1</v>
      </c>
      <c r="M313" s="234">
        <f t="shared" si="36"/>
        <v>0</v>
      </c>
      <c r="N313" s="70">
        <f t="shared" si="36"/>
        <v>0</v>
      </c>
    </row>
    <row r="314" spans="1:14" ht="31.5" customHeight="1" thickBot="1">
      <c r="A314" s="281" t="s">
        <v>52</v>
      </c>
      <c r="B314" s="282">
        <v>303</v>
      </c>
      <c r="C314" s="283">
        <v>10</v>
      </c>
      <c r="D314" s="283" t="s">
        <v>66</v>
      </c>
      <c r="E314" s="283" t="s">
        <v>252</v>
      </c>
      <c r="F314" s="283">
        <v>300</v>
      </c>
      <c r="G314" s="284">
        <v>540.8</v>
      </c>
      <c r="H314" s="285">
        <v>576.7</v>
      </c>
      <c r="I314" s="286">
        <f>H314/G314</f>
        <v>1.0663831360946747</v>
      </c>
      <c r="J314" s="287">
        <f>H314-G314</f>
        <v>35.90000000000009</v>
      </c>
      <c r="K314" s="316">
        <v>164.1</v>
      </c>
      <c r="L314" s="288">
        <v>123.1</v>
      </c>
      <c r="M314" s="68"/>
      <c r="N314" s="116"/>
    </row>
    <row r="315" spans="1:14" ht="24.75" customHeight="1" hidden="1">
      <c r="A315" s="254" t="s">
        <v>53</v>
      </c>
      <c r="B315" s="156">
        <v>303</v>
      </c>
      <c r="C315" s="157">
        <v>10</v>
      </c>
      <c r="D315" s="157" t="s">
        <v>67</v>
      </c>
      <c r="E315" s="157"/>
      <c r="F315" s="157"/>
      <c r="G315" s="155">
        <f>G316+G318+G319+G320+G321+G323</f>
        <v>3491.1000000000004</v>
      </c>
      <c r="H315" s="155">
        <f>H316+H318+H319+H320+H321+H323</f>
        <v>26808.2</v>
      </c>
      <c r="I315" s="155" t="e">
        <f>I316+I318+I319+I320+I321+I323</f>
        <v>#DIV/0!</v>
      </c>
      <c r="J315" s="255">
        <f>J316+J318+J319+J320+J321+J323</f>
        <v>23317.100000000002</v>
      </c>
      <c r="K315" s="317"/>
      <c r="L315" s="256">
        <f>L316+L318+L319+L320+L321+L323+L317</f>
        <v>0</v>
      </c>
      <c r="M315" s="62">
        <f>M316+M318+M319+M320+M321+M323+M317</f>
        <v>0</v>
      </c>
      <c r="N315" s="73">
        <f>N316+N318+N319+N320+N321+N323+N317</f>
        <v>8609</v>
      </c>
    </row>
    <row r="316" spans="1:14" ht="47.25" hidden="1">
      <c r="A316" s="146" t="s">
        <v>178</v>
      </c>
      <c r="B316" s="161">
        <v>303</v>
      </c>
      <c r="C316" s="147">
        <v>10</v>
      </c>
      <c r="D316" s="147" t="s">
        <v>67</v>
      </c>
      <c r="E316" s="147" t="s">
        <v>192</v>
      </c>
      <c r="F316" s="147">
        <v>300</v>
      </c>
      <c r="G316" s="149"/>
      <c r="H316" s="149">
        <f>H319+H321</f>
        <v>1892</v>
      </c>
      <c r="I316" s="150" t="e">
        <f>H316/G316</f>
        <v>#DIV/0!</v>
      </c>
      <c r="J316" s="151">
        <f aca="true" t="shared" si="37" ref="J316:J323">H316-G316</f>
        <v>1892</v>
      </c>
      <c r="K316" s="295"/>
      <c r="L316" s="205"/>
      <c r="M316" s="68"/>
      <c r="N316" s="116"/>
    </row>
    <row r="317" spans="1:14" ht="47.25" hidden="1">
      <c r="A317" s="146" t="s">
        <v>193</v>
      </c>
      <c r="B317" s="161">
        <v>303</v>
      </c>
      <c r="C317" s="147">
        <v>10</v>
      </c>
      <c r="D317" s="147" t="s">
        <v>67</v>
      </c>
      <c r="E317" s="147">
        <v>1008820</v>
      </c>
      <c r="F317" s="147">
        <v>300</v>
      </c>
      <c r="G317" s="149"/>
      <c r="H317" s="149">
        <f>H320+H322</f>
        <v>1892</v>
      </c>
      <c r="I317" s="150" t="e">
        <f>H317/G317</f>
        <v>#DIV/0!</v>
      </c>
      <c r="J317" s="151">
        <f t="shared" si="37"/>
        <v>1892</v>
      </c>
      <c r="K317" s="295"/>
      <c r="L317" s="205"/>
      <c r="M317" s="68"/>
      <c r="N317" s="116"/>
    </row>
    <row r="318" spans="1:14" ht="40.5" customHeight="1" hidden="1">
      <c r="A318" s="146" t="s">
        <v>181</v>
      </c>
      <c r="B318" s="161">
        <v>303</v>
      </c>
      <c r="C318" s="147">
        <v>10</v>
      </c>
      <c r="D318" s="147" t="s">
        <v>67</v>
      </c>
      <c r="E318" s="147">
        <v>5222701</v>
      </c>
      <c r="F318" s="147">
        <v>300</v>
      </c>
      <c r="G318" s="149"/>
      <c r="H318" s="153">
        <v>1892</v>
      </c>
      <c r="I318" s="150" t="e">
        <f>H318/G318</f>
        <v>#DIV/0!</v>
      </c>
      <c r="J318" s="151">
        <f t="shared" si="37"/>
        <v>1892</v>
      </c>
      <c r="K318" s="295"/>
      <c r="L318" s="205"/>
      <c r="M318" s="68"/>
      <c r="N318" s="116"/>
    </row>
    <row r="319" spans="1:14" ht="47.25" hidden="1">
      <c r="A319" s="146" t="s">
        <v>180</v>
      </c>
      <c r="B319" s="161">
        <v>303</v>
      </c>
      <c r="C319" s="147">
        <v>10</v>
      </c>
      <c r="D319" s="147" t="s">
        <v>67</v>
      </c>
      <c r="E319" s="147">
        <v>5222702</v>
      </c>
      <c r="F319" s="147">
        <v>300</v>
      </c>
      <c r="G319" s="149"/>
      <c r="H319" s="153"/>
      <c r="I319" s="150"/>
      <c r="J319" s="151">
        <f t="shared" si="37"/>
        <v>0</v>
      </c>
      <c r="K319" s="295"/>
      <c r="L319" s="205"/>
      <c r="M319" s="68"/>
      <c r="N319" s="116"/>
    </row>
    <row r="320" spans="1:14" ht="30.75" customHeight="1" hidden="1">
      <c r="A320" s="146" t="s">
        <v>179</v>
      </c>
      <c r="B320" s="161">
        <v>303</v>
      </c>
      <c r="C320" s="147">
        <v>10</v>
      </c>
      <c r="D320" s="147" t="s">
        <v>67</v>
      </c>
      <c r="E320" s="147">
        <v>5222703</v>
      </c>
      <c r="F320" s="147">
        <v>300</v>
      </c>
      <c r="G320" s="149"/>
      <c r="H320" s="153">
        <v>1892</v>
      </c>
      <c r="I320" s="150" t="e">
        <f>H320/G320</f>
        <v>#DIV/0!</v>
      </c>
      <c r="J320" s="151">
        <f t="shared" si="37"/>
        <v>1892</v>
      </c>
      <c r="K320" s="295"/>
      <c r="L320" s="205"/>
      <c r="M320" s="68"/>
      <c r="N320" s="116"/>
    </row>
    <row r="321" spans="1:14" ht="56.25" customHeight="1" hidden="1">
      <c r="A321" s="146" t="s">
        <v>268</v>
      </c>
      <c r="B321" s="161">
        <v>303</v>
      </c>
      <c r="C321" s="147">
        <v>10</v>
      </c>
      <c r="D321" s="147" t="s">
        <v>67</v>
      </c>
      <c r="E321" s="147" t="s">
        <v>384</v>
      </c>
      <c r="F321" s="147">
        <v>300</v>
      </c>
      <c r="G321" s="149">
        <v>569.7</v>
      </c>
      <c r="H321" s="153">
        <v>1892</v>
      </c>
      <c r="I321" s="150">
        <f>H321/G321</f>
        <v>3.32104616464806</v>
      </c>
      <c r="J321" s="151">
        <f t="shared" si="37"/>
        <v>1322.3</v>
      </c>
      <c r="K321" s="295"/>
      <c r="L321" s="173"/>
      <c r="M321" s="68"/>
      <c r="N321" s="116">
        <v>670</v>
      </c>
    </row>
    <row r="322" spans="1:14" ht="205.5" customHeight="1" hidden="1">
      <c r="A322" s="206" t="s">
        <v>394</v>
      </c>
      <c r="B322" s="161">
        <v>303</v>
      </c>
      <c r="C322" s="147">
        <v>10</v>
      </c>
      <c r="D322" s="147" t="s">
        <v>67</v>
      </c>
      <c r="E322" s="147" t="s">
        <v>130</v>
      </c>
      <c r="F322" s="147" t="s">
        <v>89</v>
      </c>
      <c r="G322" s="149"/>
      <c r="H322" s="153"/>
      <c r="I322" s="150" t="e">
        <f>H322/G322</f>
        <v>#DIV/0!</v>
      </c>
      <c r="J322" s="151">
        <f t="shared" si="37"/>
        <v>0</v>
      </c>
      <c r="K322" s="295"/>
      <c r="L322" s="154"/>
      <c r="M322" s="68"/>
      <c r="N322" s="116"/>
    </row>
    <row r="323" spans="1:14" ht="93" customHeight="1" hidden="1">
      <c r="A323" s="206" t="s">
        <v>160</v>
      </c>
      <c r="B323" s="161">
        <v>303</v>
      </c>
      <c r="C323" s="147">
        <v>10</v>
      </c>
      <c r="D323" s="147" t="s">
        <v>67</v>
      </c>
      <c r="E323" s="147" t="s">
        <v>267</v>
      </c>
      <c r="F323" s="147">
        <v>300</v>
      </c>
      <c r="G323" s="149">
        <v>2921.4</v>
      </c>
      <c r="H323" s="144">
        <v>19240.2</v>
      </c>
      <c r="I323" s="150">
        <f>H323/G323</f>
        <v>6.585951940850277</v>
      </c>
      <c r="J323" s="151">
        <f t="shared" si="37"/>
        <v>16318.800000000001</v>
      </c>
      <c r="K323" s="295"/>
      <c r="L323" s="154"/>
      <c r="M323" s="68"/>
      <c r="N323" s="116">
        <v>7939</v>
      </c>
    </row>
    <row r="324" spans="1:14" ht="27" customHeight="1" hidden="1">
      <c r="A324" s="135" t="s">
        <v>285</v>
      </c>
      <c r="B324" s="156">
        <v>303</v>
      </c>
      <c r="C324" s="137">
        <v>10</v>
      </c>
      <c r="D324" s="137" t="s">
        <v>74</v>
      </c>
      <c r="E324" s="163"/>
      <c r="F324" s="163"/>
      <c r="G324" s="138" t="e">
        <f aca="true" t="shared" si="38" ref="G324:N324">G325</f>
        <v>#REF!</v>
      </c>
      <c r="H324" s="138" t="e">
        <f t="shared" si="38"/>
        <v>#REF!</v>
      </c>
      <c r="I324" s="138" t="e">
        <f t="shared" si="38"/>
        <v>#REF!</v>
      </c>
      <c r="J324" s="139" t="e">
        <f t="shared" si="38"/>
        <v>#REF!</v>
      </c>
      <c r="K324" s="306"/>
      <c r="L324" s="140">
        <f t="shared" si="38"/>
        <v>0</v>
      </c>
      <c r="M324" s="64">
        <f t="shared" si="38"/>
        <v>0</v>
      </c>
      <c r="N324" s="75">
        <f t="shared" si="38"/>
        <v>0</v>
      </c>
    </row>
    <row r="325" spans="1:14" ht="81.75" customHeight="1" hidden="1">
      <c r="A325" s="146" t="s">
        <v>286</v>
      </c>
      <c r="B325" s="161">
        <v>303</v>
      </c>
      <c r="C325" s="147">
        <v>10</v>
      </c>
      <c r="D325" s="147" t="s">
        <v>74</v>
      </c>
      <c r="E325" s="147" t="s">
        <v>380</v>
      </c>
      <c r="F325" s="147"/>
      <c r="G325" s="149" t="e">
        <f>G326</f>
        <v>#REF!</v>
      </c>
      <c r="H325" s="149" t="e">
        <f>H326</f>
        <v>#REF!</v>
      </c>
      <c r="I325" s="149" t="e">
        <f>I326</f>
        <v>#REF!</v>
      </c>
      <c r="J325" s="162" t="e">
        <f>J326</f>
        <v>#REF!</v>
      </c>
      <c r="K325" s="307"/>
      <c r="L325" s="148"/>
      <c r="M325" s="34">
        <f>M326</f>
        <v>0</v>
      </c>
      <c r="N325" s="70"/>
    </row>
    <row r="326" spans="1:14" ht="18.75" hidden="1">
      <c r="A326" s="135" t="s">
        <v>47</v>
      </c>
      <c r="B326" s="156">
        <v>303</v>
      </c>
      <c r="C326" s="137">
        <v>11</v>
      </c>
      <c r="D326" s="137"/>
      <c r="E326" s="137"/>
      <c r="F326" s="137"/>
      <c r="G326" s="138" t="e">
        <f>G328+#REF!</f>
        <v>#REF!</v>
      </c>
      <c r="H326" s="138" t="e">
        <f>H328+#REF!</f>
        <v>#REF!</v>
      </c>
      <c r="I326" s="138" t="e">
        <f>I328+#REF!</f>
        <v>#REF!</v>
      </c>
      <c r="J326" s="139" t="e">
        <f>J328+#REF!</f>
        <v>#REF!</v>
      </c>
      <c r="K326" s="306"/>
      <c r="L326" s="140">
        <f>L327</f>
        <v>0</v>
      </c>
      <c r="M326" s="64">
        <f>M327</f>
        <v>0</v>
      </c>
      <c r="N326" s="75">
        <f>N327</f>
        <v>280</v>
      </c>
    </row>
    <row r="327" spans="1:14" ht="55.5" customHeight="1" hidden="1">
      <c r="A327" s="141" t="s">
        <v>270</v>
      </c>
      <c r="B327" s="161">
        <v>303</v>
      </c>
      <c r="C327" s="147">
        <v>11</v>
      </c>
      <c r="D327" s="147" t="s">
        <v>66</v>
      </c>
      <c r="E327" s="147" t="s">
        <v>269</v>
      </c>
      <c r="F327" s="147">
        <v>200</v>
      </c>
      <c r="G327" s="149"/>
      <c r="H327" s="149" t="e">
        <f>#REF!</f>
        <v>#REF!</v>
      </c>
      <c r="I327" s="150" t="e">
        <f>H327/G327</f>
        <v>#REF!</v>
      </c>
      <c r="J327" s="151" t="e">
        <f>H327-G327</f>
        <v>#REF!</v>
      </c>
      <c r="K327" s="295"/>
      <c r="L327" s="154"/>
      <c r="M327" s="68"/>
      <c r="N327" s="116">
        <v>280</v>
      </c>
    </row>
    <row r="328" spans="1:14" ht="47.25" hidden="1">
      <c r="A328" s="146" t="s">
        <v>182</v>
      </c>
      <c r="B328" s="161">
        <v>303</v>
      </c>
      <c r="C328" s="147">
        <v>11</v>
      </c>
      <c r="D328" s="147" t="s">
        <v>66</v>
      </c>
      <c r="E328" s="147" t="s">
        <v>199</v>
      </c>
      <c r="F328" s="147">
        <v>200</v>
      </c>
      <c r="G328" s="149"/>
      <c r="H328" s="149" t="e">
        <f>H329</f>
        <v>#REF!</v>
      </c>
      <c r="I328" s="150" t="e">
        <f>H328/G328</f>
        <v>#REF!</v>
      </c>
      <c r="J328" s="151" t="e">
        <f>H328-G328</f>
        <v>#REF!</v>
      </c>
      <c r="K328" s="295"/>
      <c r="L328" s="154"/>
      <c r="M328" s="68"/>
      <c r="N328" s="116"/>
    </row>
    <row r="329" spans="1:14" ht="18.75" hidden="1">
      <c r="A329" s="135" t="s">
        <v>190</v>
      </c>
      <c r="B329" s="207">
        <v>303</v>
      </c>
      <c r="C329" s="137">
        <v>12</v>
      </c>
      <c r="D329" s="137"/>
      <c r="E329" s="137"/>
      <c r="F329" s="137"/>
      <c r="G329" s="138" t="e">
        <f>#REF!</f>
        <v>#REF!</v>
      </c>
      <c r="H329" s="138" t="e">
        <f>#REF!</f>
        <v>#REF!</v>
      </c>
      <c r="I329" s="138" t="e">
        <f>#REF!</f>
        <v>#REF!</v>
      </c>
      <c r="J329" s="139" t="e">
        <f>#REF!</f>
        <v>#REF!</v>
      </c>
      <c r="K329" s="306"/>
      <c r="L329" s="140">
        <f>L330+L331</f>
        <v>0</v>
      </c>
      <c r="M329" s="64" t="e">
        <f>M330+M331</f>
        <v>#REF!</v>
      </c>
      <c r="N329" s="75">
        <f>N330+N331</f>
        <v>340</v>
      </c>
    </row>
    <row r="330" spans="1:14" ht="18.75" hidden="1">
      <c r="A330" s="146" t="s">
        <v>80</v>
      </c>
      <c r="B330" s="142">
        <v>303</v>
      </c>
      <c r="C330" s="147">
        <v>12</v>
      </c>
      <c r="D330" s="147" t="s">
        <v>66</v>
      </c>
      <c r="E330" s="147" t="s">
        <v>266</v>
      </c>
      <c r="F330" s="147">
        <v>200</v>
      </c>
      <c r="G330" s="149" t="e">
        <f>#REF!</f>
        <v>#REF!</v>
      </c>
      <c r="H330" s="149" t="e">
        <f>#REF!</f>
        <v>#REF!</v>
      </c>
      <c r="I330" s="149" t="e">
        <f>#REF!</f>
        <v>#REF!</v>
      </c>
      <c r="J330" s="162" t="e">
        <f>#REF!</f>
        <v>#REF!</v>
      </c>
      <c r="K330" s="307"/>
      <c r="L330" s="148"/>
      <c r="M330" s="70" t="e">
        <f>#REF!</f>
        <v>#REF!</v>
      </c>
      <c r="N330" s="70">
        <v>150</v>
      </c>
    </row>
    <row r="331" spans="1:14" ht="21" customHeight="1" hidden="1" thickBot="1">
      <c r="A331" s="146" t="s">
        <v>35</v>
      </c>
      <c r="B331" s="142">
        <v>303</v>
      </c>
      <c r="C331" s="147">
        <v>12</v>
      </c>
      <c r="D331" s="147" t="s">
        <v>69</v>
      </c>
      <c r="E331" s="147" t="s">
        <v>266</v>
      </c>
      <c r="F331" s="147">
        <v>200</v>
      </c>
      <c r="G331" s="149" t="e">
        <f>#REF!</f>
        <v>#REF!</v>
      </c>
      <c r="H331" s="149" t="e">
        <f>#REF!</f>
        <v>#REF!</v>
      </c>
      <c r="I331" s="149" t="e">
        <f>#REF!</f>
        <v>#REF!</v>
      </c>
      <c r="J331" s="162" t="e">
        <f>#REF!</f>
        <v>#REF!</v>
      </c>
      <c r="K331" s="307"/>
      <c r="L331" s="148"/>
      <c r="M331" s="70" t="e">
        <f>#REF!</f>
        <v>#REF!</v>
      </c>
      <c r="N331" s="70">
        <v>190</v>
      </c>
    </row>
    <row r="332" spans="1:12" ht="18" hidden="1">
      <c r="A332" s="146" t="s">
        <v>21</v>
      </c>
      <c r="B332" s="142">
        <v>303</v>
      </c>
      <c r="C332" s="147">
        <v>12</v>
      </c>
      <c r="D332" s="147" t="s">
        <v>68</v>
      </c>
      <c r="E332" s="147" t="s">
        <v>149</v>
      </c>
      <c r="F332" s="147">
        <v>500</v>
      </c>
      <c r="G332" s="153"/>
      <c r="H332" s="144">
        <v>190</v>
      </c>
      <c r="I332" s="208" t="e">
        <f>H332/G332</f>
        <v>#DIV/0!</v>
      </c>
      <c r="J332" s="153">
        <f aca="true" t="shared" si="39" ref="J332:J349">H332-G332</f>
        <v>190</v>
      </c>
      <c r="K332" s="223"/>
      <c r="L332" s="209"/>
    </row>
    <row r="333" spans="1:12" ht="18" hidden="1">
      <c r="A333" s="146" t="s">
        <v>110</v>
      </c>
      <c r="B333" s="161">
        <v>303</v>
      </c>
      <c r="C333" s="147" t="s">
        <v>68</v>
      </c>
      <c r="D333" s="147" t="s">
        <v>74</v>
      </c>
      <c r="E333" s="147"/>
      <c r="F333" s="147"/>
      <c r="G333" s="153">
        <f>SUM(G335:G336)</f>
        <v>0</v>
      </c>
      <c r="H333" s="153">
        <f>SUM(H335:H336)</f>
        <v>0</v>
      </c>
      <c r="I333" s="208" t="e">
        <f>H333/G333</f>
        <v>#DIV/0!</v>
      </c>
      <c r="J333" s="153">
        <f t="shared" si="39"/>
        <v>0</v>
      </c>
      <c r="K333" s="223"/>
      <c r="L333" s="209"/>
    </row>
    <row r="334" spans="1:12" ht="0.75" customHeight="1" hidden="1">
      <c r="A334" s="146" t="s">
        <v>111</v>
      </c>
      <c r="B334" s="161">
        <v>303</v>
      </c>
      <c r="C334" s="147" t="s">
        <v>68</v>
      </c>
      <c r="D334" s="147" t="s">
        <v>74</v>
      </c>
      <c r="E334" s="147" t="s">
        <v>109</v>
      </c>
      <c r="F334" s="147"/>
      <c r="G334" s="153">
        <f>G335</f>
        <v>0</v>
      </c>
      <c r="H334" s="144">
        <f>H335</f>
        <v>0</v>
      </c>
      <c r="I334" s="208" t="e">
        <f>H334/G334</f>
        <v>#DIV/0!</v>
      </c>
      <c r="J334" s="153">
        <f t="shared" si="39"/>
        <v>0</v>
      </c>
      <c r="K334" s="223"/>
      <c r="L334" s="209"/>
    </row>
    <row r="335" spans="1:12" ht="31.5" hidden="1">
      <c r="A335" s="146" t="s">
        <v>11</v>
      </c>
      <c r="B335" s="161">
        <v>303</v>
      </c>
      <c r="C335" s="147" t="s">
        <v>68</v>
      </c>
      <c r="D335" s="147" t="s">
        <v>74</v>
      </c>
      <c r="E335" s="147" t="s">
        <v>109</v>
      </c>
      <c r="F335" s="147">
        <v>500</v>
      </c>
      <c r="G335" s="153"/>
      <c r="H335" s="144"/>
      <c r="I335" s="208" t="e">
        <f>H335/G335</f>
        <v>#DIV/0!</v>
      </c>
      <c r="J335" s="153">
        <f t="shared" si="39"/>
        <v>0</v>
      </c>
      <c r="K335" s="223"/>
      <c r="L335" s="209"/>
    </row>
    <row r="336" spans="1:12" ht="15.75" customHeight="1" hidden="1">
      <c r="A336" s="146" t="s">
        <v>112</v>
      </c>
      <c r="B336" s="161">
        <v>303</v>
      </c>
      <c r="C336" s="147" t="s">
        <v>68</v>
      </c>
      <c r="D336" s="147" t="s">
        <v>74</v>
      </c>
      <c r="E336" s="147" t="s">
        <v>153</v>
      </c>
      <c r="F336" s="147">
        <v>500</v>
      </c>
      <c r="G336" s="153"/>
      <c r="H336" s="144"/>
      <c r="I336" s="208" t="e">
        <f>H336/G336</f>
        <v>#DIV/0!</v>
      </c>
      <c r="J336" s="153">
        <f t="shared" si="39"/>
        <v>0</v>
      </c>
      <c r="K336" s="223"/>
      <c r="L336" s="209"/>
    </row>
    <row r="337" spans="1:12" ht="1.5" customHeight="1" hidden="1">
      <c r="A337" s="146" t="s">
        <v>117</v>
      </c>
      <c r="B337" s="161">
        <v>303</v>
      </c>
      <c r="C337" s="147" t="s">
        <v>68</v>
      </c>
      <c r="D337" s="147">
        <v>12</v>
      </c>
      <c r="E337" s="147"/>
      <c r="F337" s="147"/>
      <c r="G337" s="153">
        <f>G338</f>
        <v>0</v>
      </c>
      <c r="H337" s="144"/>
      <c r="I337" s="208"/>
      <c r="J337" s="153">
        <f t="shared" si="39"/>
        <v>0</v>
      </c>
      <c r="K337" s="223"/>
      <c r="L337" s="209"/>
    </row>
    <row r="338" spans="1:12" ht="47.25" hidden="1">
      <c r="A338" s="146" t="s">
        <v>120</v>
      </c>
      <c r="B338" s="161">
        <v>303</v>
      </c>
      <c r="C338" s="147" t="s">
        <v>68</v>
      </c>
      <c r="D338" s="147">
        <v>12</v>
      </c>
      <c r="E338" s="147" t="s">
        <v>118</v>
      </c>
      <c r="F338" s="147"/>
      <c r="G338" s="153">
        <f>G339</f>
        <v>0</v>
      </c>
      <c r="H338" s="144"/>
      <c r="I338" s="208"/>
      <c r="J338" s="153">
        <f t="shared" si="39"/>
        <v>0</v>
      </c>
      <c r="K338" s="223"/>
      <c r="L338" s="209"/>
    </row>
    <row r="339" spans="1:12" ht="3" customHeight="1" hidden="1">
      <c r="A339" s="146" t="s">
        <v>121</v>
      </c>
      <c r="B339" s="161">
        <v>303</v>
      </c>
      <c r="C339" s="147" t="s">
        <v>68</v>
      </c>
      <c r="D339" s="147">
        <v>12</v>
      </c>
      <c r="E339" s="147" t="s">
        <v>118</v>
      </c>
      <c r="F339" s="147" t="s">
        <v>119</v>
      </c>
      <c r="G339" s="153"/>
      <c r="H339" s="144"/>
      <c r="I339" s="208"/>
      <c r="J339" s="153">
        <f t="shared" si="39"/>
        <v>0</v>
      </c>
      <c r="K339" s="223"/>
      <c r="L339" s="209"/>
    </row>
    <row r="340" spans="1:12" ht="19.5" customHeight="1" hidden="1">
      <c r="A340" s="146" t="s">
        <v>54</v>
      </c>
      <c r="B340" s="161">
        <v>303</v>
      </c>
      <c r="C340" s="147">
        <v>10</v>
      </c>
      <c r="D340" s="147" t="s">
        <v>67</v>
      </c>
      <c r="E340" s="147" t="s">
        <v>131</v>
      </c>
      <c r="F340" s="147" t="s">
        <v>89</v>
      </c>
      <c r="G340" s="149"/>
      <c r="H340" s="210"/>
      <c r="I340" s="208" t="e">
        <f>H340/G340</f>
        <v>#DIV/0!</v>
      </c>
      <c r="J340" s="153">
        <f t="shared" si="39"/>
        <v>0</v>
      </c>
      <c r="K340" s="223"/>
      <c r="L340" s="209"/>
    </row>
    <row r="341" spans="1:12" ht="18" hidden="1">
      <c r="A341" s="146" t="s">
        <v>127</v>
      </c>
      <c r="B341" s="161">
        <v>303</v>
      </c>
      <c r="C341" s="147">
        <v>10</v>
      </c>
      <c r="D341" s="147" t="s">
        <v>67</v>
      </c>
      <c r="E341" s="147" t="s">
        <v>31</v>
      </c>
      <c r="F341" s="147"/>
      <c r="G341" s="149"/>
      <c r="H341" s="149">
        <f>SUM(H342:H344)</f>
        <v>797</v>
      </c>
      <c r="I341" s="208" t="e">
        <f>H341/G341</f>
        <v>#DIV/0!</v>
      </c>
      <c r="J341" s="153">
        <f t="shared" si="39"/>
        <v>797</v>
      </c>
      <c r="K341" s="223"/>
      <c r="L341" s="209"/>
    </row>
    <row r="342" spans="1:12" ht="31.5" hidden="1">
      <c r="A342" s="146" t="s">
        <v>133</v>
      </c>
      <c r="B342" s="161">
        <v>303</v>
      </c>
      <c r="C342" s="147">
        <v>10</v>
      </c>
      <c r="D342" s="147" t="s">
        <v>67</v>
      </c>
      <c r="E342" s="147" t="s">
        <v>132</v>
      </c>
      <c r="F342" s="147" t="s">
        <v>89</v>
      </c>
      <c r="G342" s="149"/>
      <c r="H342" s="144"/>
      <c r="I342" s="208" t="e">
        <f>H342/G342</f>
        <v>#DIV/0!</v>
      </c>
      <c r="J342" s="153">
        <f t="shared" si="39"/>
        <v>0</v>
      </c>
      <c r="K342" s="223"/>
      <c r="L342" s="209"/>
    </row>
    <row r="343" spans="1:12" ht="31.5" hidden="1">
      <c r="A343" s="146" t="s">
        <v>135</v>
      </c>
      <c r="B343" s="161">
        <v>303</v>
      </c>
      <c r="C343" s="147">
        <v>10</v>
      </c>
      <c r="D343" s="147" t="s">
        <v>67</v>
      </c>
      <c r="E343" s="147" t="s">
        <v>134</v>
      </c>
      <c r="F343" s="147" t="s">
        <v>89</v>
      </c>
      <c r="G343" s="149"/>
      <c r="H343" s="144">
        <v>197</v>
      </c>
      <c r="I343" s="208" t="e">
        <f>H343/G343</f>
        <v>#DIV/0!</v>
      </c>
      <c r="J343" s="153">
        <f t="shared" si="39"/>
        <v>197</v>
      </c>
      <c r="K343" s="223"/>
      <c r="L343" s="209"/>
    </row>
    <row r="344" spans="1:12" ht="47.25" hidden="1">
      <c r="A344" s="146" t="s">
        <v>137</v>
      </c>
      <c r="B344" s="161">
        <v>303</v>
      </c>
      <c r="C344" s="147">
        <v>10</v>
      </c>
      <c r="D344" s="147" t="s">
        <v>67</v>
      </c>
      <c r="E344" s="147" t="s">
        <v>136</v>
      </c>
      <c r="F344" s="147" t="s">
        <v>89</v>
      </c>
      <c r="G344" s="211"/>
      <c r="H344" s="144">
        <v>600</v>
      </c>
      <c r="I344" s="208" t="e">
        <f>H344/G344</f>
        <v>#DIV/0!</v>
      </c>
      <c r="J344" s="153">
        <f t="shared" si="39"/>
        <v>600</v>
      </c>
      <c r="K344" s="223"/>
      <c r="L344" s="209"/>
    </row>
    <row r="345" spans="1:12" ht="18" hidden="1">
      <c r="A345" s="212" t="s">
        <v>146</v>
      </c>
      <c r="B345" s="213">
        <v>309</v>
      </c>
      <c r="C345" s="212"/>
      <c r="D345" s="212"/>
      <c r="E345" s="212"/>
      <c r="F345" s="212"/>
      <c r="G345" s="214">
        <f>G346</f>
        <v>0</v>
      </c>
      <c r="H345" s="212">
        <f>H346</f>
        <v>0</v>
      </c>
      <c r="I345" s="215"/>
      <c r="J345" s="153">
        <f t="shared" si="39"/>
        <v>0</v>
      </c>
      <c r="K345" s="223"/>
      <c r="L345" s="209"/>
    </row>
    <row r="346" spans="1:12" ht="23.25" customHeight="1" hidden="1">
      <c r="A346" s="146" t="s">
        <v>113</v>
      </c>
      <c r="B346" s="142">
        <v>309</v>
      </c>
      <c r="C346" s="147" t="s">
        <v>68</v>
      </c>
      <c r="D346" s="147" t="s">
        <v>70</v>
      </c>
      <c r="E346" s="147"/>
      <c r="F346" s="147"/>
      <c r="G346" s="153">
        <f>SUM(G348:G349)</f>
        <v>0</v>
      </c>
      <c r="H346" s="153">
        <f>SUM(H348:H349)</f>
        <v>0</v>
      </c>
      <c r="I346" s="208"/>
      <c r="J346" s="153">
        <f t="shared" si="39"/>
        <v>0</v>
      </c>
      <c r="K346" s="223"/>
      <c r="L346" s="209"/>
    </row>
    <row r="347" spans="1:12" ht="15" customHeight="1" hidden="1">
      <c r="A347" s="216" t="s">
        <v>157</v>
      </c>
      <c r="B347" s="217">
        <v>318</v>
      </c>
      <c r="C347" s="213">
        <v>1</v>
      </c>
      <c r="D347" s="213">
        <v>14</v>
      </c>
      <c r="E347" s="213" t="s">
        <v>16</v>
      </c>
      <c r="F347" s="213">
        <v>500</v>
      </c>
      <c r="G347" s="212"/>
      <c r="H347" s="144">
        <f>H348</f>
        <v>0</v>
      </c>
      <c r="I347" s="208"/>
      <c r="J347" s="153">
        <f t="shared" si="39"/>
        <v>0</v>
      </c>
      <c r="K347" s="223"/>
      <c r="L347" s="209"/>
    </row>
    <row r="348" spans="1:12" ht="2.25" customHeight="1" hidden="1">
      <c r="A348" s="146" t="s">
        <v>21</v>
      </c>
      <c r="B348" s="142">
        <v>309</v>
      </c>
      <c r="C348" s="147" t="s">
        <v>68</v>
      </c>
      <c r="D348" s="147" t="s">
        <v>70</v>
      </c>
      <c r="E348" s="147" t="s">
        <v>114</v>
      </c>
      <c r="F348" s="147" t="s">
        <v>81</v>
      </c>
      <c r="G348" s="153"/>
      <c r="H348" s="144"/>
      <c r="I348" s="208"/>
      <c r="J348" s="153">
        <f t="shared" si="39"/>
        <v>0</v>
      </c>
      <c r="K348" s="223"/>
      <c r="L348" s="209"/>
    </row>
    <row r="349" spans="1:12" ht="20.25" customHeight="1" hidden="1">
      <c r="A349" s="146" t="s">
        <v>115</v>
      </c>
      <c r="B349" s="142">
        <v>309</v>
      </c>
      <c r="C349" s="147" t="s">
        <v>68</v>
      </c>
      <c r="D349" s="147" t="s">
        <v>70</v>
      </c>
      <c r="E349" s="147" t="s">
        <v>116</v>
      </c>
      <c r="F349" s="147" t="s">
        <v>81</v>
      </c>
      <c r="G349" s="153"/>
      <c r="H349" s="144"/>
      <c r="I349" s="208"/>
      <c r="J349" s="153">
        <f t="shared" si="39"/>
        <v>0</v>
      </c>
      <c r="K349" s="223"/>
      <c r="L349" s="209"/>
    </row>
    <row r="350" spans="1:14" ht="18.75">
      <c r="A350" s="219"/>
      <c r="B350" s="218"/>
      <c r="C350" s="209"/>
      <c r="D350" s="209"/>
      <c r="E350" s="219" t="s">
        <v>187</v>
      </c>
      <c r="F350" s="209"/>
      <c r="G350" s="220" t="e">
        <f>G14+#REF!+G64+G163+G202+#REF!-20</f>
        <v>#REF!</v>
      </c>
      <c r="H350" s="220" t="e">
        <f>H14+#REF!+H64+H163+H202+#REF!</f>
        <v>#REF!</v>
      </c>
      <c r="I350" s="220" t="e">
        <f>I14+#REF!+I64+I163+I202+#REF!</f>
        <v>#DIV/0!</v>
      </c>
      <c r="J350" s="220" t="e">
        <f>J14+#REF!+J64+J163+J202+#REF!</f>
        <v>#REF!</v>
      </c>
      <c r="K350" s="320">
        <v>5046.9</v>
      </c>
      <c r="L350" s="221">
        <v>2692.4</v>
      </c>
      <c r="M350" s="66" t="e">
        <f>M14+#REF!+M64+M163+M202+#REF!</f>
        <v>#REF!</v>
      </c>
      <c r="N350" s="66" t="e">
        <f>N14+#REF!+N64+N163+N202+#REF!</f>
        <v>#REF!</v>
      </c>
    </row>
    <row r="351" spans="7:14" ht="23.25" customHeight="1">
      <c r="G351" s="30"/>
      <c r="H351" s="16"/>
      <c r="N351" s="82"/>
    </row>
    <row r="353" ht="13.5" customHeight="1"/>
    <row r="360" ht="39.75" customHeight="1"/>
    <row r="361" ht="39.75" customHeight="1"/>
    <row r="362" ht="39.75" customHeight="1"/>
  </sheetData>
  <sheetProtection/>
  <mergeCells count="14">
    <mergeCell ref="I12:I13"/>
    <mergeCell ref="E12:E13"/>
    <mergeCell ref="G12:H12"/>
    <mergeCell ref="F12:F13"/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</mergeCells>
  <printOptions/>
  <pageMargins left="2.1653543307086616" right="0.5905511811023623" top="0.2755905511811024" bottom="0.1968503937007874" header="0.15748031496062992" footer="0.15748031496062992"/>
  <pageSetup fitToHeight="8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2021-11-22T09:44:42Z</cp:lastPrinted>
  <dcterms:created xsi:type="dcterms:W3CDTF">2007-12-05T13:22:00Z</dcterms:created>
  <dcterms:modified xsi:type="dcterms:W3CDTF">2021-11-22T09:45:01Z</dcterms:modified>
  <cp:category/>
  <cp:version/>
  <cp:contentType/>
  <cp:contentStatus/>
</cp:coreProperties>
</file>